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06"/>
  <workbookPr/>
  <mc:AlternateContent xmlns:mc="http://schemas.openxmlformats.org/markup-compatibility/2006">
    <mc:Choice Requires="x15">
      <x15ac:absPath xmlns:x15ac="http://schemas.microsoft.com/office/spreadsheetml/2010/11/ac" url="C:\Users\jonathan.balabag\source\repos\TMS flex cel\TMS flex cel\bin\Debug\netcoreapp2.1\"/>
    </mc:Choice>
  </mc:AlternateContent>
  <xr:revisionPtr revIDLastSave="60" documentId="11_972395F3502C73DD0BB066B1309EF8DB2A38AAB9" xr6:coauthVersionLast="45" xr6:coauthVersionMax="45" xr10:uidLastSave="{886F752B-62F3-4EB3-BE36-249BEF926DE9}"/>
  <bookViews>
    <workbookView xWindow="0" yWindow="0" windowWidth="32820" windowHeight="13515" tabRatio="800" firstSheet="10" activeTab="14" xr2:uid="{00000000-000D-0000-FFFF-FFFF00000000}"/>
  </bookViews>
  <sheets>
    <sheet name="Question Sets" sheetId="15" r:id="rId1"/>
    <sheet name="Repeating Question Sets" sheetId="28" r:id="rId2"/>
    <sheet name="Question Options" sheetId="29" r:id="rId3"/>
    <sheet name="Triggers" sheetId="25" r:id="rId4"/>
    <sheet name="Risk 1" sheetId="18" r:id="rId5"/>
    <sheet name="Risk 2" sheetId="24" r:id="rId6"/>
    <sheet name="Statutory Rates" sheetId="26" r:id="rId7"/>
    <sheet name="Payments" sheetId="33" r:id="rId8"/>
    <sheet name="Totals" sheetId="13" r:id="rId9"/>
    <sheet name="Settings" sheetId="32" r:id="rId10"/>
    <sheet name="Styles" sheetId="31" r:id="rId11"/>
    <sheet name="Text" sheetId="14" r:id="rId12"/>
    <sheet name="Drop Downs" sheetId="30" r:id="rId13"/>
    <sheet name="Policy" sheetId="16" state="hidden" r:id="rId14"/>
    <sheet name="Outputs" sheetId="10" r:id="rId15"/>
    <sheet name="Mobile Rating Factors" sheetId="2" r:id="rId16"/>
    <sheet name="Premises Rating Factors" sheetId="3" r:id="rId17"/>
  </sheets>
  <definedNames>
    <definedName name="Colour_Accent_1">Settings!$K$28</definedName>
    <definedName name="Colour_Accent_2">Settings!$K$29</definedName>
    <definedName name="Colour_Background_1">Settings!$K$23</definedName>
    <definedName name="Colour_Background_2">Settings!$K$24</definedName>
    <definedName name="Colour_Background_3">Settings!$K$25</definedName>
    <definedName name="Colour_Borders">Settings!$K$30</definedName>
    <definedName name="Colour_Decline">Settings!$K$33</definedName>
    <definedName name="Colour_Foreground_1">Settings!$K$26</definedName>
    <definedName name="Colour_Foreground_2">Settings!$K$27</definedName>
    <definedName name="Colour_Hard_Referral">Settings!$K$32</definedName>
    <definedName name="Colour_Soft_Referral">Settings!$K$31</definedName>
    <definedName name="Input_Payment_Method">'Question Sets'!$AK$62</definedName>
    <definedName name="Input_Payment_Option">'Question Sets'!$AK$59</definedName>
    <definedName name="mobile_animals_in_transit_premium">'Mobile Rating Factors'!$C$23</definedName>
    <definedName name="mobile_staff_covered_under_base_PL_premium">'Mobile Rating Factors'!$C$22</definedName>
    <definedName name="mobile_tools_premium">'Mobile Rating Factors'!$C$25</definedName>
    <definedName name="mobile_tools_sum_insured">'Mobile Rating Factors'!$C$27</definedName>
    <definedName name="mobile_trailers_premium">'Mobile Rating Factors'!$C$24</definedName>
    <definedName name="mobile_trailers_sum_insured">'Mobile Rating Factors'!$C$26</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Table_Repeating_Question_Sets[[#All],[Value 1]:[Value 10]]</definedName>
    <definedName name="Risk_1_ESL">'Risk 1'!$J$40</definedName>
    <definedName name="Risk_1_Name">'Risk 1'!$J$7</definedName>
    <definedName name="Risk_1_Prefix">'Risk 1'!$J$8</definedName>
    <definedName name="Risk_1_Type">'Risk 1'!$J$39</definedName>
    <definedName name="Risk_2_ESL">'Risk 2'!$J$26</definedName>
    <definedName name="Risk_2_Name">'Risk 2'!$J$7</definedName>
    <definedName name="Risk_2_Prefix">'Risk 2'!$J$8</definedName>
    <definedName name="Risk_2_Type">'Risk 2'!$J$25</definedName>
    <definedName name="Select_Bootstrap_Columns">'Drop Downs'!$B$53:$B$64</definedName>
    <definedName name="Select_Data_Type">'Drop Downs'!$B$7:$B$20</definedName>
    <definedName name="Select_ESL_Eligibility">Table_ESL[Value]</definedName>
    <definedName name="Select_Input_Type">'Drop Downs'!$B$38:$B$51</definedName>
    <definedName name="Select_Payment_Methods">'Drop Downs'!$B$75:$B$77</definedName>
    <definedName name="Select_Payment_Options">'Drop Downs'!$B$70:$B$73</definedName>
    <definedName name="Select_Rating_Factor">'Question Sets'!$B$7:$B$19</definedName>
    <definedName name="Select_Repeating_Data_Type">'Drop Downs'!$B$23:$B$35</definedName>
    <definedName name="Select_Risk_Type">Table_Risk_Types[Value]</definedName>
    <definedName name="Select_Yes_No">'Drop Downs'!$B$67:$B$68</definedName>
    <definedName name="Settings_Financial_Commission_Rate">Settings!$K$10</definedName>
    <definedName name="Settings_Financial_Service_Fee_Once_Off">Settings!$K$11</definedName>
    <definedName name="Settings_Financial_Service_Fee_Premium_Percent">Settings!$K$12</definedName>
    <definedName name="settings_organisation_name">Text!$L$7</definedName>
    <definedName name="Settings_Styling_Font_Body_Text">Settings!$K$16</definedName>
    <definedName name="Settings_Styling_Font_Headings">Settings!$K$15</definedName>
    <definedName name="Settings_Styling_Font_Labels">Settings!$K$17</definedName>
    <definedName name="Settings_Styling_Font_Weight_Body_Text">Settings!$K$20</definedName>
    <definedName name="Settings_Styling_Font_Weight_Headings">Settings!$K$19</definedName>
    <definedName name="Settings_Styling_Font_Weight_Labels">Settings!$K$21</definedName>
    <definedName name="Settings_Styling_Other_Default_Border_Radius">Settings!$K$36</definedName>
    <definedName name="Settings_Styling_Other_Sidebar_Width">Settings!$K$38</definedName>
    <definedName name="Settings_Styling_Other_Small_Device_Margin">Settings!$K$40</definedName>
    <definedName name="Settings_Styling_Other_Tooltip_Panel_Background_Colour">Styles!$R$79</definedName>
    <definedName name="Settings_Styling_Other_Tooltip_Panel_Border">Styles!$U$79</definedName>
    <definedName name="Settings_Styling_Sidebar_Header_Background_Colour">Styles!$R$97</definedName>
    <definedName name="Totals_Instalment_Instalment_Amount">Totals!$C$23</definedName>
    <definedName name="Totals_Instalment_Yearly_Instalments">Totals!$C$22</definedName>
  </definedNames>
  <calcPr calcId="191028" calcCompleted="0"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8" i="10" l="1"/>
  <c r="CN5" i="28" l="1"/>
  <c r="CM5" i="28"/>
  <c r="BN5" i="15" l="1"/>
  <c r="BN6" i="15"/>
  <c r="BN8" i="15"/>
  <c r="BN9" i="15"/>
  <c r="BN20" i="15"/>
  <c r="BN21" i="15"/>
  <c r="BN26" i="15"/>
  <c r="BN27" i="15"/>
  <c r="BA31" i="28"/>
  <c r="BA30" i="28"/>
  <c r="BA29" i="28"/>
  <c r="BA28" i="28"/>
  <c r="BA27" i="28"/>
  <c r="BA26" i="28"/>
  <c r="BA25" i="28"/>
  <c r="BD31" i="28"/>
  <c r="BD30" i="28"/>
  <c r="BD29" i="28"/>
  <c r="BD28" i="28"/>
  <c r="BD27" i="28"/>
  <c r="BD26" i="28"/>
  <c r="BD25" i="28"/>
  <c r="BG31" i="28"/>
  <c r="BG30" i="28"/>
  <c r="BG29" i="28"/>
  <c r="BG28" i="28"/>
  <c r="BG27" i="28"/>
  <c r="BG26" i="28"/>
  <c r="BG25" i="28"/>
  <c r="BJ31" i="28"/>
  <c r="BJ30" i="28"/>
  <c r="BJ29" i="28"/>
  <c r="BJ28" i="28"/>
  <c r="BJ27" i="28"/>
  <c r="BJ26" i="28"/>
  <c r="BJ25" i="28"/>
  <c r="BM31" i="28"/>
  <c r="BM30" i="28"/>
  <c r="BM29" i="28"/>
  <c r="BM28" i="28"/>
  <c r="BM27" i="28"/>
  <c r="BM26" i="28"/>
  <c r="BM25" i="28"/>
  <c r="BP31" i="28"/>
  <c r="BP30" i="28"/>
  <c r="BP29" i="28"/>
  <c r="BP28" i="28"/>
  <c r="BP27" i="28"/>
  <c r="BP26" i="28"/>
  <c r="BP25" i="28"/>
  <c r="BS31" i="28"/>
  <c r="BS30" i="28"/>
  <c r="BS29" i="28"/>
  <c r="BS28" i="28"/>
  <c r="BS27" i="28"/>
  <c r="BS26" i="28"/>
  <c r="BS25" i="28"/>
  <c r="BV31" i="28"/>
  <c r="BV30" i="28"/>
  <c r="BV29" i="28"/>
  <c r="BV28" i="28"/>
  <c r="BV27" i="28"/>
  <c r="BV26" i="28"/>
  <c r="BV25" i="28"/>
  <c r="BY31" i="28"/>
  <c r="BY30" i="28"/>
  <c r="BY29" i="28"/>
  <c r="BY28" i="28"/>
  <c r="BY27" i="28"/>
  <c r="BY26" i="28"/>
  <c r="BY25" i="28"/>
  <c r="CB31" i="28"/>
  <c r="CB30" i="28"/>
  <c r="CB29" i="28"/>
  <c r="CB28" i="28"/>
  <c r="CB27" i="28"/>
  <c r="CB26" i="28"/>
  <c r="CB25" i="28"/>
  <c r="CD25" i="28"/>
  <c r="BM36" i="15"/>
  <c r="BN36" i="15"/>
  <c r="BA10" i="28"/>
  <c r="BA9" i="28"/>
  <c r="BA8" i="28"/>
  <c r="BA7" i="28"/>
  <c r="BA6" i="28"/>
  <c r="BA5" i="28"/>
  <c r="BD10" i="28"/>
  <c r="BD9" i="28"/>
  <c r="BD8" i="28"/>
  <c r="BD7" i="28"/>
  <c r="BD6" i="28"/>
  <c r="BD5" i="28"/>
  <c r="BG10" i="28"/>
  <c r="BG9" i="28"/>
  <c r="BG8" i="28"/>
  <c r="BG7" i="28"/>
  <c r="BG6" i="28"/>
  <c r="BG5" i="28"/>
  <c r="BJ10" i="28"/>
  <c r="BJ9" i="28"/>
  <c r="BJ8" i="28"/>
  <c r="BJ7" i="28"/>
  <c r="BJ6" i="28"/>
  <c r="BJ5" i="28"/>
  <c r="BM10" i="28"/>
  <c r="BM9" i="28"/>
  <c r="BM8" i="28"/>
  <c r="BM7" i="28"/>
  <c r="BM6" i="28"/>
  <c r="BM5" i="28"/>
  <c r="BP10" i="28"/>
  <c r="BP9" i="28"/>
  <c r="BP8" i="28"/>
  <c r="BP7" i="28"/>
  <c r="BP6" i="28"/>
  <c r="BP5" i="28"/>
  <c r="BS10" i="28"/>
  <c r="BS9" i="28"/>
  <c r="BS8" i="28"/>
  <c r="BS7" i="28"/>
  <c r="BS6" i="28"/>
  <c r="BS5" i="28"/>
  <c r="BV10" i="28"/>
  <c r="BV9" i="28"/>
  <c r="BV8" i="28"/>
  <c r="BV7" i="28"/>
  <c r="BV6" i="28"/>
  <c r="BV5" i="28"/>
  <c r="BY10" i="28"/>
  <c r="BY9" i="28"/>
  <c r="BY8" i="28"/>
  <c r="BY7" i="28"/>
  <c r="BY6" i="28"/>
  <c r="BY5" i="28"/>
  <c r="CB10" i="28"/>
  <c r="CB9" i="28"/>
  <c r="CB8" i="28"/>
  <c r="CB7" i="28"/>
  <c r="CB6" i="28"/>
  <c r="CB5" i="28"/>
  <c r="CD5" i="28"/>
  <c r="BM37" i="15"/>
  <c r="BN37" i="15"/>
  <c r="BA17" i="28"/>
  <c r="BA16" i="28"/>
  <c r="BA15" i="28"/>
  <c r="BA14" i="28"/>
  <c r="BA13" i="28"/>
  <c r="BA12" i="28"/>
  <c r="BA11" i="28"/>
  <c r="BD17" i="28"/>
  <c r="BD16" i="28"/>
  <c r="BD15" i="28"/>
  <c r="BD14" i="28"/>
  <c r="BD13" i="28"/>
  <c r="BD12" i="28"/>
  <c r="BD11" i="28"/>
  <c r="BG17" i="28"/>
  <c r="BG16" i="28"/>
  <c r="BG15" i="28"/>
  <c r="BG14" i="28"/>
  <c r="BG13" i="28"/>
  <c r="BG12" i="28"/>
  <c r="BG11" i="28"/>
  <c r="BJ17" i="28"/>
  <c r="BJ16" i="28"/>
  <c r="BJ15" i="28"/>
  <c r="BJ14" i="28"/>
  <c r="BJ13" i="28"/>
  <c r="BJ12" i="28"/>
  <c r="BJ11" i="28"/>
  <c r="BM17" i="28"/>
  <c r="BM16" i="28"/>
  <c r="BM15" i="28"/>
  <c r="BM14" i="28"/>
  <c r="BM13" i="28"/>
  <c r="BM12" i="28"/>
  <c r="BM11" i="28"/>
  <c r="BP17" i="28"/>
  <c r="BP16" i="28"/>
  <c r="BP15" i="28"/>
  <c r="BP14" i="28"/>
  <c r="BP13" i="28"/>
  <c r="BP12" i="28"/>
  <c r="BP11" i="28"/>
  <c r="BS17" i="28"/>
  <c r="BS16" i="28"/>
  <c r="BS15" i="28"/>
  <c r="BS14" i="28"/>
  <c r="BS13" i="28"/>
  <c r="BS12" i="28"/>
  <c r="BS11" i="28"/>
  <c r="BV17" i="28"/>
  <c r="BV16" i="28"/>
  <c r="BV15" i="28"/>
  <c r="BV14" i="28"/>
  <c r="BV13" i="28"/>
  <c r="BV12" i="28"/>
  <c r="BV11" i="28"/>
  <c r="BY17" i="28"/>
  <c r="BY16" i="28"/>
  <c r="BY15" i="28"/>
  <c r="BY14" i="28"/>
  <c r="BY13" i="28"/>
  <c r="BY12" i="28"/>
  <c r="BY11" i="28"/>
  <c r="CB17" i="28"/>
  <c r="CB16" i="28"/>
  <c r="CB15" i="28"/>
  <c r="CB14" i="28"/>
  <c r="CB13" i="28"/>
  <c r="CB12" i="28"/>
  <c r="CB11" i="28"/>
  <c r="CD11" i="28"/>
  <c r="BM38" i="15"/>
  <c r="BN38" i="15"/>
  <c r="BN49" i="15"/>
  <c r="BN50" i="15"/>
  <c r="BN57" i="15"/>
  <c r="BN58" i="15"/>
  <c r="BN60" i="15"/>
  <c r="BN61" i="15"/>
  <c r="BN69" i="15"/>
  <c r="BN70" i="15"/>
  <c r="BZ5" i="28"/>
  <c r="BZ11" i="28"/>
  <c r="BZ10" i="28"/>
  <c r="BZ9" i="28"/>
  <c r="BZ8" i="28"/>
  <c r="BZ7" i="28"/>
  <c r="BZ6" i="28"/>
  <c r="BZ18" i="28"/>
  <c r="BZ17" i="28"/>
  <c r="BZ16" i="28"/>
  <c r="BZ15" i="28"/>
  <c r="BZ14" i="28"/>
  <c r="BZ13" i="28"/>
  <c r="BZ12" i="28"/>
  <c r="BZ25" i="28"/>
  <c r="BZ24" i="28"/>
  <c r="BZ23" i="28"/>
  <c r="BZ22" i="28"/>
  <c r="BZ21" i="28"/>
  <c r="BZ20" i="28"/>
  <c r="BZ19" i="28"/>
  <c r="BZ32" i="28"/>
  <c r="BZ31" i="28"/>
  <c r="BZ30" i="28"/>
  <c r="BZ29" i="28"/>
  <c r="BZ28" i="28"/>
  <c r="BZ27" i="28"/>
  <c r="BZ26" i="28"/>
  <c r="BZ33" i="28"/>
  <c r="CF5" i="28"/>
  <c r="CF11" i="28"/>
  <c r="CF10" i="28"/>
  <c r="CF9" i="28"/>
  <c r="CF8" i="28"/>
  <c r="CF7" i="28"/>
  <c r="CF6" i="28"/>
  <c r="CF18" i="28"/>
  <c r="CF17" i="28"/>
  <c r="CF16" i="28"/>
  <c r="CF15" i="28"/>
  <c r="CF14" i="28"/>
  <c r="CF13" i="28"/>
  <c r="CF12" i="28"/>
  <c r="CF25" i="28"/>
  <c r="CF24" i="28"/>
  <c r="CF23" i="28"/>
  <c r="CF22" i="28"/>
  <c r="CF21" i="28"/>
  <c r="CF20" i="28"/>
  <c r="CF19" i="28"/>
  <c r="CF32" i="28"/>
  <c r="CF31" i="28"/>
  <c r="CF30" i="28"/>
  <c r="CF29" i="28"/>
  <c r="CF28" i="28"/>
  <c r="CF27" i="28"/>
  <c r="CF26" i="28"/>
  <c r="CF33" i="28"/>
  <c r="CE5" i="28"/>
  <c r="CE6" i="28"/>
  <c r="CE7" i="28"/>
  <c r="CE8" i="28"/>
  <c r="CE9" i="28"/>
  <c r="F5" i="28"/>
  <c r="F6" i="28"/>
  <c r="F7" i="28"/>
  <c r="G7" i="28"/>
  <c r="F8" i="28"/>
  <c r="G8" i="28"/>
  <c r="F9" i="28"/>
  <c r="G9" i="28"/>
  <c r="F10" i="28"/>
  <c r="G10" i="28"/>
  <c r="CM6" i="28"/>
  <c r="F11" i="28"/>
  <c r="F12" i="28"/>
  <c r="F13" i="28"/>
  <c r="G13" i="28"/>
  <c r="F14" i="28"/>
  <c r="G14" i="28"/>
  <c r="F15" i="28"/>
  <c r="G15" i="28"/>
  <c r="F16" i="28"/>
  <c r="G16" i="28"/>
  <c r="F17" i="28"/>
  <c r="G17" i="28"/>
  <c r="F18" i="28"/>
  <c r="F19" i="28"/>
  <c r="F20" i="28"/>
  <c r="G20" i="28"/>
  <c r="F21" i="28"/>
  <c r="G21" i="28"/>
  <c r="F22" i="28"/>
  <c r="G22" i="28"/>
  <c r="F23" i="28"/>
  <c r="G23" i="28"/>
  <c r="F24" i="28"/>
  <c r="G24" i="28"/>
  <c r="F25" i="28"/>
  <c r="F26" i="28"/>
  <c r="F27" i="28"/>
  <c r="G27" i="28"/>
  <c r="F28" i="28"/>
  <c r="G28" i="28"/>
  <c r="F29" i="28"/>
  <c r="G29" i="28"/>
  <c r="F30" i="28"/>
  <c r="G30" i="28"/>
  <c r="F31" i="28"/>
  <c r="G31" i="28"/>
  <c r="AM6" i="15"/>
  <c r="AM9" i="15"/>
  <c r="AM27" i="15"/>
  <c r="AY32" i="28"/>
  <c r="AY31" i="28"/>
  <c r="AY30" i="28"/>
  <c r="AY29" i="28"/>
  <c r="AY28" i="28"/>
  <c r="AY27" i="28"/>
  <c r="AY26" i="28"/>
  <c r="AY33" i="28"/>
  <c r="AZ33" i="28"/>
  <c r="AZ32" i="28"/>
  <c r="AZ31" i="28"/>
  <c r="AZ30" i="28"/>
  <c r="AZ29" i="28"/>
  <c r="AZ28" i="28"/>
  <c r="AZ27" i="28"/>
  <c r="AZ26" i="28"/>
  <c r="AZ25" i="28"/>
  <c r="BB32" i="28"/>
  <c r="BB31" i="28"/>
  <c r="BB30" i="28"/>
  <c r="BB29" i="28"/>
  <c r="BB28" i="28"/>
  <c r="BB27" i="28"/>
  <c r="BB26" i="28"/>
  <c r="BB33" i="28"/>
  <c r="BC33" i="28"/>
  <c r="BC32" i="28"/>
  <c r="BC31" i="28"/>
  <c r="BC30" i="28"/>
  <c r="BC29" i="28"/>
  <c r="BC28" i="28"/>
  <c r="BC27" i="28"/>
  <c r="BC26" i="28"/>
  <c r="BC25" i="28"/>
  <c r="BE32" i="28"/>
  <c r="BE31" i="28"/>
  <c r="BE30" i="28"/>
  <c r="BE29" i="28"/>
  <c r="BE28" i="28"/>
  <c r="BE27" i="28"/>
  <c r="BE26" i="28"/>
  <c r="BE33" i="28"/>
  <c r="BF33" i="28"/>
  <c r="BF32" i="28"/>
  <c r="BF31" i="28"/>
  <c r="BF30" i="28"/>
  <c r="BF29" i="28"/>
  <c r="BF28" i="28"/>
  <c r="BF27" i="28"/>
  <c r="BF26" i="28"/>
  <c r="BF25" i="28"/>
  <c r="BH32" i="28"/>
  <c r="BH31" i="28"/>
  <c r="BH30" i="28"/>
  <c r="BH29" i="28"/>
  <c r="BH28" i="28"/>
  <c r="BH27" i="28"/>
  <c r="BH26" i="28"/>
  <c r="BH33" i="28"/>
  <c r="BI33" i="28"/>
  <c r="BI32" i="28"/>
  <c r="BI31" i="28"/>
  <c r="BI30" i="28"/>
  <c r="BI29" i="28"/>
  <c r="BI28" i="28"/>
  <c r="BI27" i="28"/>
  <c r="BI26" i="28"/>
  <c r="BI25" i="28"/>
  <c r="BK32" i="28"/>
  <c r="BK31" i="28"/>
  <c r="BK30" i="28"/>
  <c r="BK29" i="28"/>
  <c r="BK28" i="28"/>
  <c r="BK27" i="28"/>
  <c r="BK26" i="28"/>
  <c r="BK33" i="28"/>
  <c r="BL33" i="28"/>
  <c r="BL32" i="28"/>
  <c r="BL31" i="28"/>
  <c r="BL30" i="28"/>
  <c r="BL29" i="28"/>
  <c r="BL28" i="28"/>
  <c r="BL27" i="28"/>
  <c r="BL26" i="28"/>
  <c r="BL25" i="28"/>
  <c r="BN32" i="28"/>
  <c r="BN31" i="28"/>
  <c r="BN30" i="28"/>
  <c r="BN29" i="28"/>
  <c r="BN28" i="28"/>
  <c r="BN27" i="28"/>
  <c r="BN26" i="28"/>
  <c r="BN33" i="28"/>
  <c r="BO33" i="28"/>
  <c r="BO32" i="28"/>
  <c r="BO31" i="28"/>
  <c r="BO30" i="28"/>
  <c r="BO29" i="28"/>
  <c r="BO28" i="28"/>
  <c r="BO27" i="28"/>
  <c r="BO26" i="28"/>
  <c r="BO25" i="28"/>
  <c r="BQ32" i="28"/>
  <c r="BQ31" i="28"/>
  <c r="BQ30" i="28"/>
  <c r="BQ29" i="28"/>
  <c r="BQ28" i="28"/>
  <c r="BQ27" i="28"/>
  <c r="BQ26" i="28"/>
  <c r="BQ33" i="28"/>
  <c r="BR33" i="28"/>
  <c r="BR32" i="28"/>
  <c r="BR31" i="28"/>
  <c r="BR30" i="28"/>
  <c r="BR29" i="28"/>
  <c r="BR28" i="28"/>
  <c r="BR27" i="28"/>
  <c r="BR26" i="28"/>
  <c r="BR25" i="28"/>
  <c r="BT32" i="28"/>
  <c r="BT31" i="28"/>
  <c r="BT30" i="28"/>
  <c r="BT29" i="28"/>
  <c r="BT28" i="28"/>
  <c r="BT27" i="28"/>
  <c r="BT26" i="28"/>
  <c r="BT33" i="28"/>
  <c r="BU33" i="28"/>
  <c r="BU32" i="28"/>
  <c r="BU31" i="28"/>
  <c r="BU30" i="28"/>
  <c r="BU29" i="28"/>
  <c r="BU28" i="28"/>
  <c r="BU27" i="28"/>
  <c r="BU26" i="28"/>
  <c r="BU25" i="28"/>
  <c r="BW32" i="28"/>
  <c r="BW31" i="28"/>
  <c r="BW30" i="28"/>
  <c r="BW29" i="28"/>
  <c r="BW28" i="28"/>
  <c r="BW27" i="28"/>
  <c r="BW26" i="28"/>
  <c r="BW33" i="28"/>
  <c r="BX33" i="28"/>
  <c r="BX32" i="28"/>
  <c r="BX31" i="28"/>
  <c r="BX30" i="28"/>
  <c r="BX29" i="28"/>
  <c r="BX28" i="28"/>
  <c r="BX27" i="28"/>
  <c r="BX26" i="28"/>
  <c r="BX25" i="28"/>
  <c r="CA33" i="28"/>
  <c r="CA32" i="28"/>
  <c r="CA31" i="28"/>
  <c r="CA30" i="28"/>
  <c r="CA29" i="28"/>
  <c r="CA28" i="28"/>
  <c r="CA27" i="28"/>
  <c r="CA26" i="28"/>
  <c r="CA25" i="28"/>
  <c r="CC25" i="28"/>
  <c r="AM36" i="15"/>
  <c r="AY11" i="28"/>
  <c r="AY10" i="28"/>
  <c r="AY9" i="28"/>
  <c r="AY8" i="28"/>
  <c r="AY7" i="28"/>
  <c r="BB11" i="28"/>
  <c r="BB10" i="28"/>
  <c r="BB9" i="28"/>
  <c r="BB8" i="28"/>
  <c r="BB7" i="28"/>
  <c r="AY6" i="28"/>
  <c r="AY18" i="28"/>
  <c r="AY17" i="28"/>
  <c r="AY16" i="28"/>
  <c r="AY15" i="28"/>
  <c r="AY14" i="28"/>
  <c r="AY13" i="28"/>
  <c r="AY12" i="28"/>
  <c r="AY25" i="28"/>
  <c r="AY24" i="28"/>
  <c r="AY23" i="28"/>
  <c r="AY22" i="28"/>
  <c r="AY21" i="28"/>
  <c r="AY20" i="28"/>
  <c r="AY19" i="28"/>
  <c r="AZ24" i="28"/>
  <c r="AZ23" i="28"/>
  <c r="AZ22" i="28"/>
  <c r="AZ21" i="28"/>
  <c r="AZ20" i="28"/>
  <c r="AZ19" i="28"/>
  <c r="AZ18" i="28"/>
  <c r="AZ17" i="28"/>
  <c r="AZ16" i="28"/>
  <c r="AZ15" i="28"/>
  <c r="AZ14" i="28"/>
  <c r="AZ13" i="28"/>
  <c r="AZ12" i="28"/>
  <c r="AZ11" i="28"/>
  <c r="AZ10" i="28"/>
  <c r="AZ9" i="28"/>
  <c r="AZ8" i="28"/>
  <c r="AZ7" i="28"/>
  <c r="AZ6" i="28"/>
  <c r="AZ5" i="28"/>
  <c r="BB6" i="28"/>
  <c r="BB18" i="28"/>
  <c r="BB17" i="28"/>
  <c r="BB16" i="28"/>
  <c r="BB15" i="28"/>
  <c r="BB14" i="28"/>
  <c r="BB13" i="28"/>
  <c r="BB12" i="28"/>
  <c r="BB25" i="28"/>
  <c r="BB24" i="28"/>
  <c r="BB23" i="28"/>
  <c r="BB22" i="28"/>
  <c r="BB21" i="28"/>
  <c r="BB20" i="28"/>
  <c r="BB19" i="28"/>
  <c r="BC24" i="28"/>
  <c r="BC23" i="28"/>
  <c r="BC22" i="28"/>
  <c r="BC21" i="28"/>
  <c r="BC20" i="28"/>
  <c r="BC19" i="28"/>
  <c r="BC18" i="28"/>
  <c r="BC17" i="28"/>
  <c r="BC16" i="28"/>
  <c r="BC15" i="28"/>
  <c r="BC14" i="28"/>
  <c r="BC13" i="28"/>
  <c r="BC12" i="28"/>
  <c r="BC11" i="28"/>
  <c r="BC10" i="28"/>
  <c r="BC9" i="28"/>
  <c r="BC8" i="28"/>
  <c r="BC7" i="28"/>
  <c r="BC6" i="28"/>
  <c r="BC5" i="28"/>
  <c r="BE11" i="28"/>
  <c r="BE10" i="28"/>
  <c r="BE9" i="28"/>
  <c r="BE8" i="28"/>
  <c r="BE7" i="28"/>
  <c r="BE6" i="28"/>
  <c r="BE18" i="28"/>
  <c r="BE17" i="28"/>
  <c r="BE16" i="28"/>
  <c r="BE15" i="28"/>
  <c r="BE14" i="28"/>
  <c r="BE13" i="28"/>
  <c r="BE12" i="28"/>
  <c r="BE25" i="28"/>
  <c r="BE24" i="28"/>
  <c r="BE23" i="28"/>
  <c r="BE22" i="28"/>
  <c r="BE21" i="28"/>
  <c r="BE20" i="28"/>
  <c r="BE19" i="28"/>
  <c r="BF24" i="28"/>
  <c r="BF23" i="28"/>
  <c r="BF22" i="28"/>
  <c r="BF21" i="28"/>
  <c r="BF20" i="28"/>
  <c r="BF19" i="28"/>
  <c r="BF18" i="28"/>
  <c r="BF17" i="28"/>
  <c r="BF16" i="28"/>
  <c r="BF15" i="28"/>
  <c r="BF14" i="28"/>
  <c r="BF13" i="28"/>
  <c r="BF12" i="28"/>
  <c r="BF11" i="28"/>
  <c r="BF10" i="28"/>
  <c r="BF9" i="28"/>
  <c r="BF8" i="28"/>
  <c r="BF7" i="28"/>
  <c r="BF6" i="28"/>
  <c r="BF5" i="28"/>
  <c r="BH11" i="28"/>
  <c r="BH10" i="28"/>
  <c r="BH9" i="28"/>
  <c r="BH8" i="28"/>
  <c r="BH7" i="28"/>
  <c r="BH6" i="28"/>
  <c r="BH18" i="28"/>
  <c r="BH17" i="28"/>
  <c r="BH16" i="28"/>
  <c r="BH15" i="28"/>
  <c r="BH14" i="28"/>
  <c r="BH13" i="28"/>
  <c r="BH12" i="28"/>
  <c r="BH25" i="28"/>
  <c r="BH24" i="28"/>
  <c r="BH23" i="28"/>
  <c r="BH22" i="28"/>
  <c r="BH21" i="28"/>
  <c r="BH20" i="28"/>
  <c r="BH19" i="28"/>
  <c r="BI24" i="28"/>
  <c r="BI23" i="28"/>
  <c r="BI22" i="28"/>
  <c r="BI21" i="28"/>
  <c r="BI20" i="28"/>
  <c r="BI19" i="28"/>
  <c r="BI18" i="28"/>
  <c r="BI17" i="28"/>
  <c r="BI16" i="28"/>
  <c r="BI15" i="28"/>
  <c r="BI14" i="28"/>
  <c r="BI13" i="28"/>
  <c r="BI12" i="28"/>
  <c r="BI11" i="28"/>
  <c r="BI10" i="28"/>
  <c r="BI9" i="28"/>
  <c r="BI8" i="28"/>
  <c r="BI7" i="28"/>
  <c r="BI6" i="28"/>
  <c r="BI5" i="28"/>
  <c r="BK11" i="28"/>
  <c r="BK10" i="28"/>
  <c r="BK9" i="28"/>
  <c r="BK8" i="28"/>
  <c r="BK7" i="28"/>
  <c r="BK6" i="28"/>
  <c r="BK18" i="28"/>
  <c r="BK17" i="28"/>
  <c r="BK16" i="28"/>
  <c r="BK15" i="28"/>
  <c r="BK14" i="28"/>
  <c r="BK13" i="28"/>
  <c r="BK12" i="28"/>
  <c r="BK25" i="28"/>
  <c r="BK24" i="28"/>
  <c r="BK23" i="28"/>
  <c r="BK22" i="28"/>
  <c r="BK21" i="28"/>
  <c r="BK20" i="28"/>
  <c r="BK19" i="28"/>
  <c r="BL24" i="28"/>
  <c r="BL23" i="28"/>
  <c r="BL22" i="28"/>
  <c r="BL21" i="28"/>
  <c r="BL20" i="28"/>
  <c r="BL19" i="28"/>
  <c r="BL18" i="28"/>
  <c r="BL17" i="28"/>
  <c r="BL16" i="28"/>
  <c r="BL15" i="28"/>
  <c r="BL14" i="28"/>
  <c r="BL13" i="28"/>
  <c r="BL12" i="28"/>
  <c r="BL11" i="28"/>
  <c r="BL10" i="28"/>
  <c r="BL9" i="28"/>
  <c r="BL8" i="28"/>
  <c r="BL7" i="28"/>
  <c r="BL6" i="28"/>
  <c r="BL5" i="28"/>
  <c r="BN11" i="28"/>
  <c r="BN10" i="28"/>
  <c r="BN9" i="28"/>
  <c r="BN8" i="28"/>
  <c r="BN7" i="28"/>
  <c r="BN6" i="28"/>
  <c r="BN18" i="28"/>
  <c r="BN17" i="28"/>
  <c r="BN16" i="28"/>
  <c r="BN15" i="28"/>
  <c r="BN14" i="28"/>
  <c r="BN13" i="28"/>
  <c r="BN12" i="28"/>
  <c r="BN25" i="28"/>
  <c r="BN24" i="28"/>
  <c r="BN23" i="28"/>
  <c r="BN22" i="28"/>
  <c r="BN21" i="28"/>
  <c r="BN20" i="28"/>
  <c r="BN19" i="28"/>
  <c r="BO24" i="28"/>
  <c r="BO23" i="28"/>
  <c r="BO22" i="28"/>
  <c r="BO21" i="28"/>
  <c r="BO20" i="28"/>
  <c r="BO19" i="28"/>
  <c r="BO18" i="28"/>
  <c r="BO17" i="28"/>
  <c r="BO16" i="28"/>
  <c r="BO15" i="28"/>
  <c r="BO14" i="28"/>
  <c r="BO13" i="28"/>
  <c r="BO12" i="28"/>
  <c r="BO11" i="28"/>
  <c r="BO10" i="28"/>
  <c r="BO9" i="28"/>
  <c r="BO8" i="28"/>
  <c r="BO7" i="28"/>
  <c r="BO6" i="28"/>
  <c r="BO5" i="28"/>
  <c r="BQ11" i="28"/>
  <c r="BQ10" i="28"/>
  <c r="BQ9" i="28"/>
  <c r="BQ8" i="28"/>
  <c r="BQ7" i="28"/>
  <c r="BQ6" i="28"/>
  <c r="BQ18" i="28"/>
  <c r="BQ17" i="28"/>
  <c r="BQ16" i="28"/>
  <c r="BQ15" i="28"/>
  <c r="BQ14" i="28"/>
  <c r="BQ13" i="28"/>
  <c r="BQ12" i="28"/>
  <c r="BQ25" i="28"/>
  <c r="BQ24" i="28"/>
  <c r="BQ23" i="28"/>
  <c r="BQ22" i="28"/>
  <c r="BQ21" i="28"/>
  <c r="BQ20" i="28"/>
  <c r="BQ19" i="28"/>
  <c r="BR24" i="28"/>
  <c r="BR23" i="28"/>
  <c r="BR22" i="28"/>
  <c r="BR21" i="28"/>
  <c r="BR20" i="28"/>
  <c r="BR19" i="28"/>
  <c r="BR18" i="28"/>
  <c r="BR17" i="28"/>
  <c r="BR16" i="28"/>
  <c r="BR15" i="28"/>
  <c r="BR14" i="28"/>
  <c r="BR13" i="28"/>
  <c r="BR12" i="28"/>
  <c r="BR11" i="28"/>
  <c r="BR10" i="28"/>
  <c r="BR9" i="28"/>
  <c r="BR8" i="28"/>
  <c r="BR7" i="28"/>
  <c r="BR6" i="28"/>
  <c r="BR5" i="28"/>
  <c r="BT11" i="28"/>
  <c r="BT10" i="28"/>
  <c r="BT9" i="28"/>
  <c r="BT8" i="28"/>
  <c r="BT7" i="28"/>
  <c r="BT6" i="28"/>
  <c r="BT18" i="28"/>
  <c r="BT17" i="28"/>
  <c r="BT16" i="28"/>
  <c r="BT15" i="28"/>
  <c r="BT14" i="28"/>
  <c r="BT13" i="28"/>
  <c r="BT12" i="28"/>
  <c r="BT25" i="28"/>
  <c r="BT24" i="28"/>
  <c r="BT23" i="28"/>
  <c r="BT22" i="28"/>
  <c r="BT21" i="28"/>
  <c r="BT20" i="28"/>
  <c r="BT19" i="28"/>
  <c r="BU24" i="28"/>
  <c r="BU23" i="28"/>
  <c r="BU22" i="28"/>
  <c r="BU21" i="28"/>
  <c r="BU20" i="28"/>
  <c r="BU19" i="28"/>
  <c r="BU18" i="28"/>
  <c r="BU17" i="28"/>
  <c r="BU16" i="28"/>
  <c r="BU15" i="28"/>
  <c r="BU14" i="28"/>
  <c r="BU13" i="28"/>
  <c r="BU12" i="28"/>
  <c r="BU11" i="28"/>
  <c r="BU10" i="28"/>
  <c r="BU9" i="28"/>
  <c r="BU8" i="28"/>
  <c r="BU7" i="28"/>
  <c r="BU6" i="28"/>
  <c r="BU5" i="28"/>
  <c r="BW11" i="28"/>
  <c r="BW10" i="28"/>
  <c r="BW9" i="28"/>
  <c r="BW8" i="28"/>
  <c r="BW7" i="28"/>
  <c r="BW6" i="28"/>
  <c r="BW18" i="28"/>
  <c r="BW17" i="28"/>
  <c r="BW16" i="28"/>
  <c r="BW15" i="28"/>
  <c r="BW14" i="28"/>
  <c r="BW13" i="28"/>
  <c r="BW12" i="28"/>
  <c r="BW25" i="28"/>
  <c r="BW24" i="28"/>
  <c r="BW23" i="28"/>
  <c r="BW22" i="28"/>
  <c r="BW21" i="28"/>
  <c r="BW20" i="28"/>
  <c r="BW19" i="28"/>
  <c r="BX24" i="28"/>
  <c r="BX23" i="28"/>
  <c r="BX22" i="28"/>
  <c r="BX21" i="28"/>
  <c r="BX20" i="28"/>
  <c r="BX19" i="28"/>
  <c r="BX18" i="28"/>
  <c r="BX17" i="28"/>
  <c r="BX16" i="28"/>
  <c r="BX15" i="28"/>
  <c r="BX14" i="28"/>
  <c r="BX13" i="28"/>
  <c r="BX12" i="28"/>
  <c r="BX11" i="28"/>
  <c r="BX10" i="28"/>
  <c r="BX9" i="28"/>
  <c r="BX8" i="28"/>
  <c r="BX7" i="28"/>
  <c r="BX6" i="28"/>
  <c r="BX5" i="28"/>
  <c r="CA24" i="28"/>
  <c r="CA23" i="28"/>
  <c r="CA22" i="28"/>
  <c r="CA21" i="28"/>
  <c r="CA20" i="28"/>
  <c r="CA19" i="28"/>
  <c r="CA18" i="28"/>
  <c r="CA17" i="28"/>
  <c r="CA16" i="28"/>
  <c r="CA15" i="28"/>
  <c r="CA14" i="28"/>
  <c r="CA13" i="28"/>
  <c r="CA12" i="28"/>
  <c r="CA11" i="28"/>
  <c r="CA10" i="28"/>
  <c r="CA9" i="28"/>
  <c r="CA8" i="28"/>
  <c r="CA7" i="28"/>
  <c r="CA6" i="28"/>
  <c r="CA5" i="28"/>
  <c r="CC5" i="28"/>
  <c r="AM37" i="15"/>
  <c r="CC11" i="28"/>
  <c r="AM38" i="15"/>
  <c r="AM50" i="15"/>
  <c r="D23" i="24"/>
  <c r="D24" i="24"/>
  <c r="D25" i="24"/>
  <c r="D26" i="24"/>
  <c r="G26" i="24"/>
  <c r="H26" i="24"/>
  <c r="D27" i="24"/>
  <c r="D23" i="18"/>
  <c r="D24" i="18"/>
  <c r="D25" i="18"/>
  <c r="D26" i="18"/>
  <c r="BD24" i="28"/>
  <c r="BD23" i="28"/>
  <c r="BD22" i="28"/>
  <c r="BD21" i="28"/>
  <c r="BD20" i="28"/>
  <c r="BD19" i="28"/>
  <c r="BD18" i="28"/>
  <c r="BD33" i="28"/>
  <c r="BD32" i="28"/>
  <c r="BA24" i="28"/>
  <c r="BA23" i="28"/>
  <c r="BA22" i="28"/>
  <c r="BA21" i="28"/>
  <c r="BA20" i="28"/>
  <c r="BA19" i="28"/>
  <c r="BA18" i="28"/>
  <c r="BA33" i="28"/>
  <c r="BA32" i="28"/>
  <c r="CB24" i="28"/>
  <c r="CB23" i="28"/>
  <c r="CB22" i="28"/>
  <c r="CB21" i="28"/>
  <c r="CB20" i="28"/>
  <c r="CB19" i="28"/>
  <c r="CB18" i="28"/>
  <c r="CB33" i="28"/>
  <c r="CB32" i="28"/>
  <c r="BY24" i="28"/>
  <c r="BY23" i="28"/>
  <c r="BY22" i="28"/>
  <c r="BY21" i="28"/>
  <c r="BY20" i="28"/>
  <c r="BY19" i="28"/>
  <c r="BY18" i="28"/>
  <c r="BY33" i="28"/>
  <c r="BY32" i="28"/>
  <c r="BV24" i="28"/>
  <c r="BV23" i="28"/>
  <c r="BV22" i="28"/>
  <c r="BV21" i="28"/>
  <c r="BV20" i="28"/>
  <c r="BV19" i="28"/>
  <c r="BV18" i="28"/>
  <c r="BV33" i="28"/>
  <c r="BV32" i="28"/>
  <c r="BS24" i="28"/>
  <c r="BS23" i="28"/>
  <c r="BS22" i="28"/>
  <c r="BS21" i="28"/>
  <c r="BS20" i="28"/>
  <c r="BS19" i="28"/>
  <c r="BS18" i="28"/>
  <c r="BS33" i="28"/>
  <c r="BS32" i="28"/>
  <c r="BP24" i="28"/>
  <c r="BP23" i="28"/>
  <c r="BP22" i="28"/>
  <c r="BP21" i="28"/>
  <c r="BP20" i="28"/>
  <c r="BP19" i="28"/>
  <c r="BP18" i="28"/>
  <c r="BP33" i="28"/>
  <c r="BP32" i="28"/>
  <c r="BM24" i="28"/>
  <c r="BM23" i="28"/>
  <c r="BM22" i="28"/>
  <c r="BM21" i="28"/>
  <c r="BM20" i="28"/>
  <c r="BM19" i="28"/>
  <c r="BM18" i="28"/>
  <c r="BM33" i="28"/>
  <c r="BM32" i="28"/>
  <c r="BJ24" i="28"/>
  <c r="BJ23" i="28"/>
  <c r="BJ22" i="28"/>
  <c r="BJ21" i="28"/>
  <c r="BJ20" i="28"/>
  <c r="BJ19" i="28"/>
  <c r="BJ18" i="28"/>
  <c r="BJ33" i="28"/>
  <c r="BJ32" i="28"/>
  <c r="BG24" i="28"/>
  <c r="BG23" i="28"/>
  <c r="BG22" i="28"/>
  <c r="BG21" i="28"/>
  <c r="BG20" i="28"/>
  <c r="BG19" i="28"/>
  <c r="BG18" i="28"/>
  <c r="BG33" i="28"/>
  <c r="BG32" i="28"/>
  <c r="CD6" i="28"/>
  <c r="CD7" i="28"/>
  <c r="CD8" i="28"/>
  <c r="CD9" i="28"/>
  <c r="CD10" i="28"/>
  <c r="CD12" i="28"/>
  <c r="CD13" i="28"/>
  <c r="CD14" i="28"/>
  <c r="CD15" i="28"/>
  <c r="CD16" i="28"/>
  <c r="CD17" i="28"/>
  <c r="CD18" i="28"/>
  <c r="CD19" i="28"/>
  <c r="CD20" i="28"/>
  <c r="CD21" i="28"/>
  <c r="CD22" i="28"/>
  <c r="CD23" i="28"/>
  <c r="CD24" i="28"/>
  <c r="CD26" i="28"/>
  <c r="CD27" i="28"/>
  <c r="CD28" i="28"/>
  <c r="CD29" i="28"/>
  <c r="CD30" i="28"/>
  <c r="CD31" i="28"/>
  <c r="CD32" i="28"/>
  <c r="CD33" i="28"/>
  <c r="BM5" i="15"/>
  <c r="BM6" i="15"/>
  <c r="BM7" i="15"/>
  <c r="BM8" i="15"/>
  <c r="BM9" i="15"/>
  <c r="BM10" i="15"/>
  <c r="BM11" i="15"/>
  <c r="BM12" i="15"/>
  <c r="BM13" i="15"/>
  <c r="BM14" i="15"/>
  <c r="BM15" i="15"/>
  <c r="BM16" i="15"/>
  <c r="BM17" i="15"/>
  <c r="BM18" i="15"/>
  <c r="BM19" i="15"/>
  <c r="BM20" i="15"/>
  <c r="BM21" i="15"/>
  <c r="BM22" i="15"/>
  <c r="BM23" i="15"/>
  <c r="BM24" i="15"/>
  <c r="BM25" i="15"/>
  <c r="BM26" i="15"/>
  <c r="BM27" i="15"/>
  <c r="BM28" i="15"/>
  <c r="BM29" i="15"/>
  <c r="BM30" i="15"/>
  <c r="BM31" i="15"/>
  <c r="BM32" i="15"/>
  <c r="BM33" i="15"/>
  <c r="BM34" i="15"/>
  <c r="BM35" i="15"/>
  <c r="BM39" i="15"/>
  <c r="BM40" i="15"/>
  <c r="BM41" i="15"/>
  <c r="BM42" i="15"/>
  <c r="BM43" i="15"/>
  <c r="BM44" i="15"/>
  <c r="BM45" i="15"/>
  <c r="BM46" i="15"/>
  <c r="BM47" i="15"/>
  <c r="BM48" i="15"/>
  <c r="BM49" i="15"/>
  <c r="BM50" i="15"/>
  <c r="BM51" i="15"/>
  <c r="BM52" i="15"/>
  <c r="BM53" i="15"/>
  <c r="BM54" i="15"/>
  <c r="BM55" i="15"/>
  <c r="BM56" i="15"/>
  <c r="BM57" i="15"/>
  <c r="BM58" i="15"/>
  <c r="BM59" i="15"/>
  <c r="BM60" i="15"/>
  <c r="BM61" i="15"/>
  <c r="BM62" i="15"/>
  <c r="BM63" i="15"/>
  <c r="BM64" i="15"/>
  <c r="BM65" i="15"/>
  <c r="BM66" i="15"/>
  <c r="BM67" i="15"/>
  <c r="BM68" i="15"/>
  <c r="BM69" i="15"/>
  <c r="BM70" i="15"/>
  <c r="BM71" i="15"/>
  <c r="BM72" i="15"/>
  <c r="CC6" i="28"/>
  <c r="CC7" i="28"/>
  <c r="CC8" i="28"/>
  <c r="CC9" i="28"/>
  <c r="CC10" i="28"/>
  <c r="CC12" i="28"/>
  <c r="CC13" i="28"/>
  <c r="CC14" i="28"/>
  <c r="CC15" i="28"/>
  <c r="CC16" i="28"/>
  <c r="CC17" i="28"/>
  <c r="CC18" i="28"/>
  <c r="CC19" i="28"/>
  <c r="CC20" i="28"/>
  <c r="CC21" i="28"/>
  <c r="CC22" i="28"/>
  <c r="CC23" i="28"/>
  <c r="CC24" i="28"/>
  <c r="CC26" i="28"/>
  <c r="CC27" i="28"/>
  <c r="CC28" i="28"/>
  <c r="CC29" i="28"/>
  <c r="CC30" i="28"/>
  <c r="CC31" i="28"/>
  <c r="CC32" i="28"/>
  <c r="CC33" i="28"/>
  <c r="BW5" i="28"/>
  <c r="BT5" i="28"/>
  <c r="BQ5" i="28"/>
  <c r="BN5" i="28"/>
  <c r="BK5" i="28"/>
  <c r="BH5" i="28"/>
  <c r="BE5" i="28"/>
  <c r="BB5" i="28"/>
  <c r="AY5" i="28"/>
  <c r="D61" i="15"/>
  <c r="D62" i="15"/>
  <c r="D63" i="15"/>
  <c r="D64" i="15"/>
  <c r="D65" i="15"/>
  <c r="D66" i="15"/>
  <c r="D67" i="15"/>
  <c r="D68" i="15"/>
  <c r="D69" i="15"/>
  <c r="D70" i="15"/>
  <c r="D71" i="15"/>
  <c r="D72" i="15"/>
  <c r="AK7" i="15"/>
  <c r="AK10" i="15"/>
  <c r="AK11" i="15"/>
  <c r="AK12" i="15"/>
  <c r="AK13" i="15"/>
  <c r="AK14" i="15"/>
  <c r="AK15" i="15"/>
  <c r="AK16" i="15"/>
  <c r="AK17" i="15"/>
  <c r="AK18" i="15"/>
  <c r="AK19" i="15"/>
  <c r="AK28" i="15"/>
  <c r="AK29" i="15"/>
  <c r="AK30" i="15"/>
  <c r="AK31" i="15"/>
  <c r="AK32" i="15"/>
  <c r="AK33" i="15"/>
  <c r="AK34" i="15"/>
  <c r="AK35" i="15"/>
  <c r="AK39" i="15"/>
  <c r="AK40" i="15"/>
  <c r="AK41" i="15"/>
  <c r="AK42" i="15"/>
  <c r="AK43" i="15"/>
  <c r="AK44" i="15"/>
  <c r="AK45" i="15"/>
  <c r="AK46" i="15"/>
  <c r="AK47" i="15"/>
  <c r="AK48" i="15"/>
  <c r="AK51" i="15"/>
  <c r="AK52" i="15"/>
  <c r="AK53" i="15"/>
  <c r="AK54" i="15"/>
  <c r="AK55" i="15"/>
  <c r="AK56" i="15"/>
  <c r="AK5" i="15"/>
  <c r="AK6" i="15"/>
  <c r="AK8" i="15"/>
  <c r="AK9" i="15"/>
  <c r="AK20" i="15"/>
  <c r="AK21" i="15"/>
  <c r="AK22" i="15"/>
  <c r="AK23" i="15"/>
  <c r="AK24" i="15"/>
  <c r="BN24" i="15" s="1"/>
  <c r="AK25" i="15"/>
  <c r="AK26" i="15"/>
  <c r="AK27" i="15"/>
  <c r="AK36" i="15"/>
  <c r="AK37" i="15"/>
  <c r="AK38" i="15"/>
  <c r="AK49" i="15"/>
  <c r="AK50" i="15"/>
  <c r="AK57" i="15"/>
  <c r="AK58" i="15"/>
  <c r="AK60" i="15"/>
  <c r="AK61" i="15"/>
  <c r="AK63" i="15"/>
  <c r="BN63" i="15" s="1"/>
  <c r="AK64" i="15"/>
  <c r="BN64" i="15" s="1"/>
  <c r="AK65" i="15"/>
  <c r="BN65" i="15" s="1"/>
  <c r="AK66" i="15"/>
  <c r="BN66" i="15" s="1"/>
  <c r="AK67" i="15"/>
  <c r="BN67" i="15" s="1"/>
  <c r="AK68" i="15"/>
  <c r="BN68" i="15" s="1"/>
  <c r="AK69" i="15"/>
  <c r="AK70" i="15"/>
  <c r="AK71" i="15"/>
  <c r="BN71" i="15" s="1"/>
  <c r="AK72" i="15"/>
  <c r="BN72" i="15" s="1"/>
  <c r="D5" i="28"/>
  <c r="D11" i="28"/>
  <c r="D18" i="28"/>
  <c r="D25" i="28"/>
  <c r="D32" i="28"/>
  <c r="F147" i="31"/>
  <c r="L147" i="31"/>
  <c r="CB147" i="31"/>
  <c r="I147" i="31"/>
  <c r="O147" i="31"/>
  <c r="R147" i="31"/>
  <c r="U147" i="31"/>
  <c r="X147" i="31"/>
  <c r="AA147" i="31"/>
  <c r="AD147" i="31"/>
  <c r="AG147" i="31"/>
  <c r="AJ147" i="31"/>
  <c r="AM147" i="31"/>
  <c r="AP147" i="31"/>
  <c r="AS147" i="31"/>
  <c r="AV147" i="31"/>
  <c r="AY147" i="31"/>
  <c r="BB147" i="31"/>
  <c r="BE147" i="31"/>
  <c r="BH147" i="31"/>
  <c r="BK147" i="31"/>
  <c r="BN147" i="31"/>
  <c r="BQ147" i="31"/>
  <c r="BT147" i="31"/>
  <c r="BW147" i="31"/>
  <c r="BZ147" i="31"/>
  <c r="F5" i="31"/>
  <c r="L5" i="31"/>
  <c r="CB5" i="31"/>
  <c r="CC5" i="31"/>
  <c r="CD5" i="31" s="1"/>
  <c r="E6" i="31"/>
  <c r="F6" i="31"/>
  <c r="K6" i="31"/>
  <c r="L6" i="31"/>
  <c r="CB6" i="31"/>
  <c r="F7" i="31"/>
  <c r="L7" i="31"/>
  <c r="CB7" i="31"/>
  <c r="E8" i="31"/>
  <c r="F8" i="31"/>
  <c r="K8" i="31"/>
  <c r="L8" i="31"/>
  <c r="E9" i="31"/>
  <c r="F9" i="31"/>
  <c r="K9" i="31"/>
  <c r="L9" i="31"/>
  <c r="F10" i="31"/>
  <c r="L10" i="31"/>
  <c r="CB10" i="31"/>
  <c r="F11" i="31"/>
  <c r="L11" i="31"/>
  <c r="CB11" i="31"/>
  <c r="F12" i="31"/>
  <c r="L12" i="31"/>
  <c r="F13" i="31"/>
  <c r="L13" i="31"/>
  <c r="CB13" i="31"/>
  <c r="F14" i="31"/>
  <c r="L14" i="31"/>
  <c r="CB14" i="31"/>
  <c r="E15" i="31"/>
  <c r="F15" i="31"/>
  <c r="K15" i="31"/>
  <c r="L15" i="31"/>
  <c r="CB15" i="31"/>
  <c r="E16" i="31"/>
  <c r="F16" i="31"/>
  <c r="L16" i="31"/>
  <c r="E17" i="31"/>
  <c r="F17" i="31"/>
  <c r="L17" i="31"/>
  <c r="CB17" i="31"/>
  <c r="E18" i="31"/>
  <c r="F18" i="31"/>
  <c r="K18" i="31"/>
  <c r="L18" i="31"/>
  <c r="CB18" i="31"/>
  <c r="F19" i="31"/>
  <c r="L19" i="31"/>
  <c r="F20" i="31"/>
  <c r="L20" i="31"/>
  <c r="CB20" i="31"/>
  <c r="F21" i="31"/>
  <c r="L21" i="31"/>
  <c r="E22" i="31"/>
  <c r="F22" i="31"/>
  <c r="K22" i="31"/>
  <c r="L22" i="31"/>
  <c r="F23" i="31"/>
  <c r="L23" i="31"/>
  <c r="CB23" i="31"/>
  <c r="E24" i="31"/>
  <c r="F24" i="31"/>
  <c r="K24" i="31"/>
  <c r="L24" i="31"/>
  <c r="E25" i="31"/>
  <c r="F25" i="31"/>
  <c r="K25" i="31"/>
  <c r="L25" i="31"/>
  <c r="F26" i="31"/>
  <c r="L26" i="31"/>
  <c r="CB26" i="31"/>
  <c r="F27" i="31"/>
  <c r="L27" i="31"/>
  <c r="CB27" i="31"/>
  <c r="F28" i="31"/>
  <c r="L28" i="31"/>
  <c r="CB28" i="31"/>
  <c r="F29" i="31"/>
  <c r="L29" i="31"/>
  <c r="CB29" i="31"/>
  <c r="F30" i="31"/>
  <c r="L30" i="31"/>
  <c r="CB30" i="31"/>
  <c r="F31" i="31"/>
  <c r="L31" i="31"/>
  <c r="CB31" i="31"/>
  <c r="E32" i="31"/>
  <c r="F32" i="31"/>
  <c r="K32" i="31"/>
  <c r="L32" i="31"/>
  <c r="E33" i="31"/>
  <c r="F33" i="31"/>
  <c r="L33" i="31"/>
  <c r="CB33" i="31"/>
  <c r="E34" i="31"/>
  <c r="F34" i="31"/>
  <c r="L34" i="31"/>
  <c r="CB34" i="31"/>
  <c r="F35" i="31"/>
  <c r="L35" i="31"/>
  <c r="CB35" i="31"/>
  <c r="F36" i="31"/>
  <c r="L36" i="31"/>
  <c r="CB36" i="31"/>
  <c r="F37" i="31"/>
  <c r="L37" i="31"/>
  <c r="CB37" i="31"/>
  <c r="F38" i="31"/>
  <c r="L38" i="31"/>
  <c r="F39" i="31"/>
  <c r="L39" i="31"/>
  <c r="CB39" i="31"/>
  <c r="F40" i="31"/>
  <c r="L40" i="31"/>
  <c r="CB40" i="31"/>
  <c r="E41" i="31"/>
  <c r="F41" i="31"/>
  <c r="K41" i="31"/>
  <c r="L41" i="31"/>
  <c r="CB41" i="31"/>
  <c r="F42" i="31"/>
  <c r="L42" i="31"/>
  <c r="F43" i="31"/>
  <c r="L43" i="31"/>
  <c r="CB43" i="31"/>
  <c r="F44" i="31"/>
  <c r="L44" i="31"/>
  <c r="F45" i="31"/>
  <c r="L45" i="31"/>
  <c r="CB45" i="31"/>
  <c r="F46" i="31"/>
  <c r="L46" i="31"/>
  <c r="CB46" i="31"/>
  <c r="F47" i="31"/>
  <c r="L47" i="31"/>
  <c r="CB47" i="31"/>
  <c r="F48" i="31"/>
  <c r="L48" i="31"/>
  <c r="CB48" i="31"/>
  <c r="E49" i="31"/>
  <c r="F49" i="31"/>
  <c r="K49" i="31"/>
  <c r="L49" i="31"/>
  <c r="L50" i="31"/>
  <c r="CB50" i="31"/>
  <c r="F51" i="31"/>
  <c r="L51" i="31"/>
  <c r="CB51" i="31"/>
  <c r="F52" i="31"/>
  <c r="L52" i="31"/>
  <c r="CB52" i="31"/>
  <c r="F53" i="31"/>
  <c r="L53" i="31"/>
  <c r="CB53" i="31"/>
  <c r="L54" i="31"/>
  <c r="CB54" i="31"/>
  <c r="F55" i="31"/>
  <c r="L55" i="31"/>
  <c r="CB55" i="31"/>
  <c r="F56" i="31"/>
  <c r="L56" i="31"/>
  <c r="CB56" i="31"/>
  <c r="F57" i="31"/>
  <c r="L57" i="31"/>
  <c r="CB57" i="31"/>
  <c r="F58" i="31"/>
  <c r="L58" i="31"/>
  <c r="F59" i="31"/>
  <c r="L59" i="31"/>
  <c r="CB59" i="31"/>
  <c r="F60" i="31"/>
  <c r="L60" i="31"/>
  <c r="E61" i="31"/>
  <c r="F61" i="31"/>
  <c r="K61" i="31"/>
  <c r="L61" i="31"/>
  <c r="E62" i="31"/>
  <c r="F62" i="31"/>
  <c r="K62" i="31"/>
  <c r="L62" i="31"/>
  <c r="E63" i="31"/>
  <c r="F63" i="31"/>
  <c r="K63" i="31"/>
  <c r="L63" i="31"/>
  <c r="F64" i="31"/>
  <c r="L64" i="31"/>
  <c r="F65" i="31"/>
  <c r="L65" i="31"/>
  <c r="CB65" i="31"/>
  <c r="F66" i="31"/>
  <c r="L66" i="31"/>
  <c r="CB66" i="31"/>
  <c r="F67" i="31"/>
  <c r="L67" i="31"/>
  <c r="CB67" i="31"/>
  <c r="F68" i="31"/>
  <c r="L68" i="31"/>
  <c r="CB68" i="31"/>
  <c r="E69" i="31"/>
  <c r="F69" i="31"/>
  <c r="K69" i="31"/>
  <c r="L69" i="31"/>
  <c r="F70" i="31"/>
  <c r="L70" i="31"/>
  <c r="F71" i="31"/>
  <c r="L71" i="31"/>
  <c r="CB71" i="31"/>
  <c r="F72" i="31"/>
  <c r="L72" i="31"/>
  <c r="CB72" i="31"/>
  <c r="F73" i="31"/>
  <c r="L73" i="31"/>
  <c r="CB73" i="31"/>
  <c r="E74" i="31"/>
  <c r="F74" i="31"/>
  <c r="K74" i="31"/>
  <c r="L74" i="31"/>
  <c r="F75" i="31"/>
  <c r="L75" i="31"/>
  <c r="CB75" i="31"/>
  <c r="F76" i="31"/>
  <c r="L76" i="31"/>
  <c r="CB76" i="31"/>
  <c r="F77" i="31"/>
  <c r="L77" i="31"/>
  <c r="F78" i="31"/>
  <c r="L78" i="31"/>
  <c r="CB78" i="31"/>
  <c r="F79" i="31"/>
  <c r="L79" i="31"/>
  <c r="CB79" i="31"/>
  <c r="E80" i="31"/>
  <c r="F80" i="31"/>
  <c r="K80" i="31"/>
  <c r="L80" i="31"/>
  <c r="E81" i="31"/>
  <c r="F81" i="31"/>
  <c r="K81" i="31"/>
  <c r="L81" i="31"/>
  <c r="F82" i="31"/>
  <c r="L82" i="31"/>
  <c r="F83" i="31"/>
  <c r="L83" i="31"/>
  <c r="CB83" i="31"/>
  <c r="E84" i="31"/>
  <c r="F84" i="31"/>
  <c r="K84" i="31"/>
  <c r="L84" i="31"/>
  <c r="F85" i="31"/>
  <c r="L85" i="31"/>
  <c r="CB85" i="31"/>
  <c r="F86" i="31"/>
  <c r="L86" i="31"/>
  <c r="F87" i="31"/>
  <c r="L87" i="31"/>
  <c r="CB87" i="31"/>
  <c r="F88" i="31"/>
  <c r="L88" i="31"/>
  <c r="F89" i="31"/>
  <c r="L89" i="31"/>
  <c r="CB89" i="31"/>
  <c r="F90" i="31"/>
  <c r="L90" i="31"/>
  <c r="CB90" i="31"/>
  <c r="F91" i="31"/>
  <c r="L91" i="31"/>
  <c r="CB91" i="31"/>
  <c r="E92" i="31"/>
  <c r="F92" i="31"/>
  <c r="L92" i="31"/>
  <c r="CB92" i="31"/>
  <c r="F93" i="31"/>
  <c r="L93" i="31"/>
  <c r="CB93" i="31"/>
  <c r="F94" i="31"/>
  <c r="L94" i="31"/>
  <c r="CB94" i="31"/>
  <c r="F95" i="31"/>
  <c r="L95" i="31"/>
  <c r="CB95" i="31"/>
  <c r="F96" i="31"/>
  <c r="L96" i="31"/>
  <c r="CB96" i="31"/>
  <c r="E97" i="31"/>
  <c r="F97" i="31"/>
  <c r="K97" i="31"/>
  <c r="L97" i="31"/>
  <c r="CB97" i="31"/>
  <c r="E98" i="31"/>
  <c r="F98" i="31"/>
  <c r="K98" i="31"/>
  <c r="L98" i="31"/>
  <c r="I98" i="31"/>
  <c r="O98" i="31"/>
  <c r="R98" i="31"/>
  <c r="U98" i="31"/>
  <c r="X98" i="31"/>
  <c r="AA98" i="31"/>
  <c r="AD98" i="31"/>
  <c r="AG98" i="31"/>
  <c r="AJ98" i="31"/>
  <c r="AM98" i="31"/>
  <c r="AP98" i="31"/>
  <c r="AS98" i="31"/>
  <c r="AV98" i="31"/>
  <c r="AY98" i="31"/>
  <c r="BB98" i="31"/>
  <c r="BE98" i="31"/>
  <c r="BH98" i="31"/>
  <c r="BK98" i="31"/>
  <c r="BN98" i="31"/>
  <c r="BQ98" i="31"/>
  <c r="BT98" i="31"/>
  <c r="BW98" i="31"/>
  <c r="BZ98" i="31"/>
  <c r="CE98" i="31"/>
  <c r="CF98" i="31"/>
  <c r="CG98" i="31"/>
  <c r="E99" i="31"/>
  <c r="F99" i="31"/>
  <c r="K99" i="31"/>
  <c r="L99" i="31"/>
  <c r="E100" i="31"/>
  <c r="F100" i="31"/>
  <c r="K100" i="31"/>
  <c r="L100" i="31"/>
  <c r="E101" i="31"/>
  <c r="F101" i="31"/>
  <c r="L101" i="31"/>
  <c r="F102" i="31"/>
  <c r="L102" i="31"/>
  <c r="CB102" i="31"/>
  <c r="L103" i="31"/>
  <c r="CB103" i="31"/>
  <c r="E104" i="31"/>
  <c r="F104" i="31"/>
  <c r="L104" i="31"/>
  <c r="CB104" i="31"/>
  <c r="E105" i="31"/>
  <c r="F105" i="31"/>
  <c r="L105" i="31"/>
  <c r="CB105" i="31"/>
  <c r="F106" i="31"/>
  <c r="L106" i="31"/>
  <c r="CB106" i="31"/>
  <c r="E107" i="31"/>
  <c r="F107" i="31"/>
  <c r="K107" i="31"/>
  <c r="L107" i="31"/>
  <c r="CB107" i="31"/>
  <c r="F108" i="31"/>
  <c r="CB108" i="31"/>
  <c r="F109" i="31"/>
  <c r="L109" i="31"/>
  <c r="F110" i="31"/>
  <c r="L110" i="31"/>
  <c r="CB110" i="31"/>
  <c r="E111" i="31"/>
  <c r="F111" i="31"/>
  <c r="K111" i="31"/>
  <c r="L111" i="31"/>
  <c r="E112" i="31"/>
  <c r="F112" i="31"/>
  <c r="L112" i="31"/>
  <c r="CB112" i="31"/>
  <c r="E113" i="31"/>
  <c r="F113" i="31"/>
  <c r="L113" i="31"/>
  <c r="CB113" i="31"/>
  <c r="F114" i="31"/>
  <c r="L114" i="31"/>
  <c r="F115" i="31"/>
  <c r="L115" i="31"/>
  <c r="CB115" i="31"/>
  <c r="F116" i="31"/>
  <c r="L116" i="31"/>
  <c r="F117" i="31"/>
  <c r="L117" i="31"/>
  <c r="CB117" i="31"/>
  <c r="F118" i="31"/>
  <c r="L118" i="31"/>
  <c r="F119" i="31"/>
  <c r="L119" i="31"/>
  <c r="CB119" i="31"/>
  <c r="F120" i="31"/>
  <c r="L120" i="31"/>
  <c r="F121" i="31"/>
  <c r="L121" i="31"/>
  <c r="CB121" i="31"/>
  <c r="F122" i="31"/>
  <c r="L122" i="31"/>
  <c r="F123" i="31"/>
  <c r="L123" i="31"/>
  <c r="CB123" i="31"/>
  <c r="F124" i="31"/>
  <c r="L124" i="31"/>
  <c r="CB124" i="31"/>
  <c r="F125" i="31"/>
  <c r="L125" i="31"/>
  <c r="CB125" i="31"/>
  <c r="F126" i="31"/>
  <c r="L126" i="31"/>
  <c r="CB126" i="31"/>
  <c r="F127" i="31"/>
  <c r="L127" i="31"/>
  <c r="CB127" i="31"/>
  <c r="F128" i="31"/>
  <c r="L128" i="31"/>
  <c r="CB128" i="31"/>
  <c r="F129" i="31"/>
  <c r="L129" i="31"/>
  <c r="CB129" i="31"/>
  <c r="F130" i="31"/>
  <c r="L130" i="31"/>
  <c r="F131" i="31"/>
  <c r="L131" i="31"/>
  <c r="CB131" i="31"/>
  <c r="F132" i="31"/>
  <c r="L132" i="31"/>
  <c r="F133" i="31"/>
  <c r="L133" i="31"/>
  <c r="CB133" i="31"/>
  <c r="F134" i="31"/>
  <c r="L134" i="31"/>
  <c r="F135" i="31"/>
  <c r="L135" i="31"/>
  <c r="CB135" i="31"/>
  <c r="F136" i="31"/>
  <c r="L136" i="31"/>
  <c r="F137" i="31"/>
  <c r="L137" i="31"/>
  <c r="CB137" i="31"/>
  <c r="F138" i="31"/>
  <c r="L138" i="31"/>
  <c r="F139" i="31"/>
  <c r="L139" i="31"/>
  <c r="CB139" i="31"/>
  <c r="F140" i="31"/>
  <c r="L140" i="31"/>
  <c r="CB140" i="31"/>
  <c r="F141" i="31"/>
  <c r="L141" i="31"/>
  <c r="CB141" i="31"/>
  <c r="F142" i="31"/>
  <c r="L142" i="31"/>
  <c r="CB142" i="31"/>
  <c r="F143" i="31"/>
  <c r="L143" i="31"/>
  <c r="CB143" i="31"/>
  <c r="F144" i="31"/>
  <c r="L144" i="31"/>
  <c r="CB144" i="31"/>
  <c r="F145" i="31"/>
  <c r="L145" i="31"/>
  <c r="CB145" i="31"/>
  <c r="F146" i="31"/>
  <c r="L146" i="31"/>
  <c r="E11" i="15"/>
  <c r="F11" i="15"/>
  <c r="J11" i="18"/>
  <c r="J41" i="18"/>
  <c r="J43" i="18" a="1"/>
  <c r="J43" i="18"/>
  <c r="AX11" i="15"/>
  <c r="AY8" i="15"/>
  <c r="AZ20" i="15"/>
  <c r="BA11" i="15" a="1"/>
  <c r="BA11" i="15"/>
  <c r="BD11" i="15"/>
  <c r="BC11" i="15"/>
  <c r="BB11" i="15"/>
  <c r="E12" i="15"/>
  <c r="BC12" i="15"/>
  <c r="BB12" i="15"/>
  <c r="BA13" i="15" a="1"/>
  <c r="BA13" i="15"/>
  <c r="BD13" i="15"/>
  <c r="BC13" i="15"/>
  <c r="BB13" i="15"/>
  <c r="E13" i="15"/>
  <c r="BE13" i="15" s="1"/>
  <c r="BF13" i="15" s="1"/>
  <c r="E14" i="15"/>
  <c r="BI14" i="15"/>
  <c r="BC14" i="15"/>
  <c r="BB14" i="15"/>
  <c r="E15" i="15"/>
  <c r="BC15" i="15"/>
  <c r="BB15" i="15"/>
  <c r="E16" i="15"/>
  <c r="BI16" i="15"/>
  <c r="BC16" i="15"/>
  <c r="BB16" i="15"/>
  <c r="E17" i="15"/>
  <c r="BC17" i="15"/>
  <c r="BB17" i="15"/>
  <c r="E18" i="15"/>
  <c r="BI18" i="15"/>
  <c r="BC18" i="15"/>
  <c r="BB18" i="15"/>
  <c r="E19" i="15"/>
  <c r="BA19" i="15" a="1"/>
  <c r="BA19" i="15"/>
  <c r="BD19" i="15"/>
  <c r="BC19" i="15"/>
  <c r="BB19" i="15"/>
  <c r="BI11" i="15"/>
  <c r="BI12" i="15"/>
  <c r="BI15" i="15"/>
  <c r="BI17" i="15"/>
  <c r="BI19" i="15"/>
  <c r="BK11" i="15"/>
  <c r="BL20" i="15"/>
  <c r="AV12" i="15"/>
  <c r="AW12" i="15"/>
  <c r="AV13" i="15"/>
  <c r="AW13" i="15"/>
  <c r="AV14" i="15"/>
  <c r="AW14" i="15"/>
  <c r="AV16" i="15"/>
  <c r="AW16" i="15"/>
  <c r="AV17" i="15"/>
  <c r="AW17" i="15"/>
  <c r="E60" i="15"/>
  <c r="BE61" i="15"/>
  <c r="BF61" i="15"/>
  <c r="E62" i="15"/>
  <c r="F124" i="29"/>
  <c r="I124" i="29"/>
  <c r="F125" i="29"/>
  <c r="G125" i="29"/>
  <c r="F126" i="29"/>
  <c r="AH62" i="15"/>
  <c r="BC62" i="15"/>
  <c r="BB62" i="15"/>
  <c r="E63" i="15"/>
  <c r="BI63" i="15"/>
  <c r="BA63" i="15" a="1"/>
  <c r="BA63" i="15"/>
  <c r="BD63" i="15"/>
  <c r="BC63" i="15"/>
  <c r="BB63" i="15"/>
  <c r="E64" i="15"/>
  <c r="BA64" i="15" a="1"/>
  <c r="BA64" i="15"/>
  <c r="BD64" i="15"/>
  <c r="BC64" i="15"/>
  <c r="BB64" i="15"/>
  <c r="E65" i="15"/>
  <c r="BI65" i="15"/>
  <c r="BA65" i="15" a="1"/>
  <c r="BA65" i="15"/>
  <c r="BD65" i="15"/>
  <c r="BC65" i="15"/>
  <c r="BB65" i="15"/>
  <c r="E66" i="15"/>
  <c r="BA66" i="15" a="1"/>
  <c r="BA66" i="15"/>
  <c r="BD66" i="15"/>
  <c r="BC66" i="15"/>
  <c r="BB66" i="15"/>
  <c r="E67" i="15"/>
  <c r="BI67" i="15"/>
  <c r="BA67" i="15" a="1"/>
  <c r="BA67" i="15"/>
  <c r="BD67" i="15"/>
  <c r="BC67" i="15"/>
  <c r="BB67" i="15"/>
  <c r="E68" i="15"/>
  <c r="BI68" i="15"/>
  <c r="BA68" i="15" a="1"/>
  <c r="BA68" i="15"/>
  <c r="BD68" i="15"/>
  <c r="BC68" i="15"/>
  <c r="BB68" i="15"/>
  <c r="BI61" i="15"/>
  <c r="BI64" i="15"/>
  <c r="BI66" i="15"/>
  <c r="AJ59" i="15"/>
  <c r="AK59" i="15"/>
  <c r="F13" i="15"/>
  <c r="AX13" i="15"/>
  <c r="BK13" i="15"/>
  <c r="E69" i="15"/>
  <c r="BE70" i="15"/>
  <c r="BF70" i="15"/>
  <c r="E71" i="15"/>
  <c r="BC71" i="15"/>
  <c r="BB71" i="15"/>
  <c r="E72" i="15"/>
  <c r="AA72" i="15"/>
  <c r="BC72" i="15"/>
  <c r="BB72" i="15"/>
  <c r="BI70" i="15"/>
  <c r="BI71" i="15"/>
  <c r="BI72" i="15"/>
  <c r="BE5" i="15"/>
  <c r="BE6" i="15"/>
  <c r="BE8" i="15"/>
  <c r="BE9" i="15"/>
  <c r="BE20" i="15"/>
  <c r="BE21" i="15"/>
  <c r="BF21" i="15"/>
  <c r="BE26" i="15"/>
  <c r="BE27" i="15"/>
  <c r="BE49" i="15"/>
  <c r="BE50" i="15"/>
  <c r="BF50" i="15"/>
  <c r="BE57" i="15"/>
  <c r="BE58" i="15"/>
  <c r="BE60" i="15"/>
  <c r="BE69" i="15"/>
  <c r="BF69" i="15"/>
  <c r="CE5" i="31"/>
  <c r="CF5" i="31"/>
  <c r="CG5" i="31"/>
  <c r="I6" i="31"/>
  <c r="N6" i="31"/>
  <c r="O6" i="31"/>
  <c r="R6" i="31"/>
  <c r="U6" i="31"/>
  <c r="X6" i="31"/>
  <c r="AA6" i="31"/>
  <c r="AD6" i="31"/>
  <c r="AG6" i="31"/>
  <c r="AJ6" i="31"/>
  <c r="AM6" i="31"/>
  <c r="AP6" i="31"/>
  <c r="AS6" i="31"/>
  <c r="AV6" i="31"/>
  <c r="AY6" i="31"/>
  <c r="BB6" i="31"/>
  <c r="BE6" i="31"/>
  <c r="BH6" i="31"/>
  <c r="BK6" i="31"/>
  <c r="BN6" i="31"/>
  <c r="BQ6" i="31"/>
  <c r="BT6" i="31"/>
  <c r="BW6" i="31"/>
  <c r="BZ6" i="31"/>
  <c r="I7" i="31"/>
  <c r="O7" i="31"/>
  <c r="R7" i="31"/>
  <c r="U7" i="31"/>
  <c r="X7" i="31"/>
  <c r="AA7" i="31"/>
  <c r="AD7" i="31"/>
  <c r="AG7" i="31"/>
  <c r="AJ7" i="31"/>
  <c r="AM7" i="31"/>
  <c r="AP7" i="31"/>
  <c r="AS7" i="31"/>
  <c r="AV7" i="31"/>
  <c r="AY7" i="31"/>
  <c r="BB7" i="31"/>
  <c r="BE7" i="31"/>
  <c r="BH7" i="31"/>
  <c r="BK7" i="31"/>
  <c r="BN7" i="31"/>
  <c r="BQ7" i="31"/>
  <c r="BT7" i="31"/>
  <c r="BW7" i="31"/>
  <c r="BZ7" i="31"/>
  <c r="I8" i="31"/>
  <c r="N8" i="31"/>
  <c r="O8" i="31"/>
  <c r="R8" i="31"/>
  <c r="U8" i="31"/>
  <c r="X8" i="31"/>
  <c r="AA8" i="31"/>
  <c r="AD8" i="31"/>
  <c r="AG8" i="31"/>
  <c r="AJ8" i="31"/>
  <c r="AM8" i="31"/>
  <c r="AP8" i="31"/>
  <c r="AS8" i="31"/>
  <c r="AV8" i="31"/>
  <c r="AY8" i="31"/>
  <c r="BB8" i="31"/>
  <c r="BE8" i="31"/>
  <c r="BH8" i="31"/>
  <c r="BK8" i="31"/>
  <c r="BN8" i="31"/>
  <c r="BQ8" i="31"/>
  <c r="BT8" i="31"/>
  <c r="BW8" i="31"/>
  <c r="BZ8" i="31"/>
  <c r="I9" i="31"/>
  <c r="O9" i="31"/>
  <c r="R9" i="31"/>
  <c r="U9" i="31"/>
  <c r="X9" i="31"/>
  <c r="AA9" i="31"/>
  <c r="AD9" i="31"/>
  <c r="AG9" i="31"/>
  <c r="AJ9" i="31"/>
  <c r="AM9" i="31"/>
  <c r="AP9" i="31"/>
  <c r="AS9" i="31"/>
  <c r="AV9" i="31"/>
  <c r="AY9" i="31"/>
  <c r="BB9" i="31"/>
  <c r="BE9" i="31"/>
  <c r="BH9" i="31"/>
  <c r="BK9" i="31"/>
  <c r="BN9" i="31"/>
  <c r="BQ9" i="31"/>
  <c r="BT9" i="31"/>
  <c r="BW9" i="31"/>
  <c r="BZ9" i="31"/>
  <c r="I10" i="31"/>
  <c r="O10" i="31"/>
  <c r="R10" i="31"/>
  <c r="U10" i="31"/>
  <c r="X10" i="31"/>
  <c r="AA10" i="31"/>
  <c r="AD10" i="31"/>
  <c r="AG10" i="31"/>
  <c r="AJ10" i="31"/>
  <c r="AM10" i="31"/>
  <c r="AP10" i="31"/>
  <c r="AS10" i="31"/>
  <c r="AV10" i="31"/>
  <c r="AY10" i="31"/>
  <c r="BB10" i="31"/>
  <c r="BE10" i="31"/>
  <c r="BH10" i="31"/>
  <c r="BK10" i="31"/>
  <c r="BN10" i="31"/>
  <c r="BQ10" i="31"/>
  <c r="BT10" i="31"/>
  <c r="BW10" i="31"/>
  <c r="BZ10" i="31"/>
  <c r="I11" i="31"/>
  <c r="O11" i="31"/>
  <c r="Q11" i="31"/>
  <c r="R11" i="31"/>
  <c r="U11" i="31"/>
  <c r="X11" i="31"/>
  <c r="AA11" i="31"/>
  <c r="AD11" i="31"/>
  <c r="AG11" i="31"/>
  <c r="AJ11" i="31"/>
  <c r="AM11" i="31"/>
  <c r="AP11" i="31"/>
  <c r="AS11" i="31"/>
  <c r="AV11" i="31"/>
  <c r="AY11" i="31"/>
  <c r="BB11" i="31"/>
  <c r="BE11" i="31"/>
  <c r="BH11" i="31"/>
  <c r="BK11" i="31"/>
  <c r="BN11" i="31"/>
  <c r="BQ11" i="31"/>
  <c r="BT11" i="31"/>
  <c r="BW11" i="31"/>
  <c r="BZ11" i="31"/>
  <c r="CE11" i="31"/>
  <c r="CF11" i="31"/>
  <c r="CG11" i="31"/>
  <c r="I12" i="31"/>
  <c r="O12" i="31"/>
  <c r="R12" i="31"/>
  <c r="U12" i="31"/>
  <c r="X12" i="31"/>
  <c r="AA12" i="31"/>
  <c r="AD12" i="31"/>
  <c r="AG12" i="31"/>
  <c r="AJ12" i="31"/>
  <c r="AM12" i="31"/>
  <c r="AP12" i="31"/>
  <c r="AS12" i="31"/>
  <c r="AV12" i="31"/>
  <c r="AY12" i="31"/>
  <c r="BB12" i="31"/>
  <c r="BE12" i="31"/>
  <c r="BH12" i="31"/>
  <c r="BK12" i="31"/>
  <c r="BN12" i="31"/>
  <c r="BQ12" i="31"/>
  <c r="BT12" i="31"/>
  <c r="BW12" i="31"/>
  <c r="BZ12" i="31"/>
  <c r="CE13" i="31"/>
  <c r="CF13" i="31"/>
  <c r="CG13" i="31"/>
  <c r="I14" i="31"/>
  <c r="O14" i="31"/>
  <c r="R14" i="31"/>
  <c r="U14" i="31"/>
  <c r="X14" i="31"/>
  <c r="AA14" i="31"/>
  <c r="AD14" i="31"/>
  <c r="AG14" i="31"/>
  <c r="AJ14" i="31"/>
  <c r="AM14" i="31"/>
  <c r="AP14" i="31"/>
  <c r="AS14" i="31"/>
  <c r="AV14" i="31"/>
  <c r="AY14" i="31"/>
  <c r="BB14" i="31"/>
  <c r="BE14" i="31"/>
  <c r="BH14" i="31"/>
  <c r="BK14" i="31"/>
  <c r="BN14" i="31"/>
  <c r="BQ14" i="31"/>
  <c r="BT14" i="31"/>
  <c r="BW14" i="31"/>
  <c r="BZ14" i="31"/>
  <c r="I15" i="31"/>
  <c r="O15" i="31"/>
  <c r="R15" i="31"/>
  <c r="U15" i="31"/>
  <c r="X15" i="31"/>
  <c r="AA15" i="31"/>
  <c r="AD15" i="31"/>
  <c r="AG15" i="31"/>
  <c r="AJ15" i="31"/>
  <c r="AM15" i="31"/>
  <c r="AP15" i="31"/>
  <c r="AS15" i="31"/>
  <c r="AV15" i="31"/>
  <c r="AY15" i="31"/>
  <c r="BB15" i="31"/>
  <c r="BE15" i="31"/>
  <c r="BH15" i="31"/>
  <c r="BK15" i="31"/>
  <c r="BN15" i="31"/>
  <c r="BQ15" i="31"/>
  <c r="BT15" i="31"/>
  <c r="BW15" i="31"/>
  <c r="BZ15" i="31"/>
  <c r="I16" i="31"/>
  <c r="O16" i="31"/>
  <c r="R16" i="31"/>
  <c r="U16" i="31"/>
  <c r="X16" i="31"/>
  <c r="AA16" i="31"/>
  <c r="AD16" i="31"/>
  <c r="AG16" i="31"/>
  <c r="AJ16" i="31"/>
  <c r="AM16" i="31"/>
  <c r="AP16" i="31"/>
  <c r="AS16" i="31"/>
  <c r="AV16" i="31"/>
  <c r="AY16" i="31"/>
  <c r="BB16" i="31"/>
  <c r="BE16" i="31"/>
  <c r="BH16" i="31"/>
  <c r="BK16" i="31"/>
  <c r="BN16" i="31"/>
  <c r="BQ16" i="31"/>
  <c r="BT16" i="31"/>
  <c r="BW16" i="31"/>
  <c r="BZ16" i="31"/>
  <c r="I17" i="31"/>
  <c r="O17" i="31"/>
  <c r="R17" i="31"/>
  <c r="U17" i="31"/>
  <c r="X17" i="31"/>
  <c r="AA17" i="31"/>
  <c r="AD17" i="31"/>
  <c r="AG17" i="31"/>
  <c r="AJ17" i="31"/>
  <c r="AM17" i="31"/>
  <c r="AP17" i="31"/>
  <c r="AS17" i="31"/>
  <c r="AV17" i="31"/>
  <c r="AY17" i="31"/>
  <c r="BB17" i="31"/>
  <c r="BE17" i="31"/>
  <c r="BH17" i="31"/>
  <c r="BK17" i="31"/>
  <c r="BN17" i="31"/>
  <c r="BQ17" i="31"/>
  <c r="BT17" i="31"/>
  <c r="BW17" i="31"/>
  <c r="BZ17" i="31"/>
  <c r="I18" i="31"/>
  <c r="O18" i="31"/>
  <c r="R18" i="31"/>
  <c r="U18" i="31"/>
  <c r="X18" i="31"/>
  <c r="AA18" i="31"/>
  <c r="AD18" i="31"/>
  <c r="AG18" i="31"/>
  <c r="AJ18" i="31"/>
  <c r="AM18" i="31"/>
  <c r="AP18" i="31"/>
  <c r="AS18" i="31"/>
  <c r="AV18" i="31"/>
  <c r="AY18" i="31"/>
  <c r="BB18" i="31"/>
  <c r="BE18" i="31"/>
  <c r="BH18" i="31"/>
  <c r="BK18" i="31"/>
  <c r="BN18" i="31"/>
  <c r="BQ18" i="31"/>
  <c r="BT18" i="31"/>
  <c r="BW18" i="31"/>
  <c r="BZ18" i="31"/>
  <c r="CE19" i="31"/>
  <c r="CF19" i="31"/>
  <c r="CG19" i="31"/>
  <c r="I20" i="31"/>
  <c r="O20" i="31"/>
  <c r="R20" i="31"/>
  <c r="U20" i="31"/>
  <c r="X20" i="31"/>
  <c r="AA20" i="31"/>
  <c r="AD20" i="31"/>
  <c r="AG20" i="31"/>
  <c r="AJ20" i="31"/>
  <c r="AM20" i="31"/>
  <c r="AP20" i="31"/>
  <c r="AS20" i="31"/>
  <c r="AV20" i="31"/>
  <c r="AY20" i="31"/>
  <c r="BB20" i="31"/>
  <c r="BE20" i="31"/>
  <c r="BH20" i="31"/>
  <c r="BK20" i="31"/>
  <c r="BN20" i="31"/>
  <c r="BQ20" i="31"/>
  <c r="BT20" i="31"/>
  <c r="BW20" i="31"/>
  <c r="BZ20" i="31"/>
  <c r="I21" i="31"/>
  <c r="O21" i="31"/>
  <c r="R21" i="31"/>
  <c r="U21" i="31"/>
  <c r="X21" i="31"/>
  <c r="AA21" i="31"/>
  <c r="AD21" i="31"/>
  <c r="AG21" i="31"/>
  <c r="AJ21" i="31"/>
  <c r="AM21" i="31"/>
  <c r="AP21" i="31"/>
  <c r="AS21" i="31"/>
  <c r="AV21" i="31"/>
  <c r="AY21" i="31"/>
  <c r="BB21" i="31"/>
  <c r="BE21" i="31"/>
  <c r="BH21" i="31"/>
  <c r="BK21" i="31"/>
  <c r="BN21" i="31"/>
  <c r="BQ21" i="31"/>
  <c r="BT21" i="31"/>
  <c r="BW21" i="31"/>
  <c r="BZ21" i="31"/>
  <c r="I22" i="31"/>
  <c r="N22" i="31"/>
  <c r="O22" i="31"/>
  <c r="R22" i="31"/>
  <c r="U22" i="31"/>
  <c r="X22" i="31"/>
  <c r="AA22" i="31"/>
  <c r="AD22" i="31"/>
  <c r="AG22" i="31"/>
  <c r="AJ22" i="31"/>
  <c r="AM22" i="31"/>
  <c r="AP22" i="31"/>
  <c r="AS22" i="31"/>
  <c r="AV22" i="31"/>
  <c r="AY22" i="31"/>
  <c r="BB22" i="31"/>
  <c r="BE22" i="31"/>
  <c r="BH22" i="31"/>
  <c r="BK22" i="31"/>
  <c r="BN22" i="31"/>
  <c r="BQ22" i="31"/>
  <c r="BT22" i="31"/>
  <c r="BW22" i="31"/>
  <c r="BZ22" i="31"/>
  <c r="I23" i="31"/>
  <c r="O23" i="31"/>
  <c r="R23" i="31"/>
  <c r="U23" i="31"/>
  <c r="X23" i="31"/>
  <c r="AA23" i="31"/>
  <c r="AD23" i="31"/>
  <c r="AG23" i="31"/>
  <c r="AJ23" i="31"/>
  <c r="AM23" i="31"/>
  <c r="AP23" i="31"/>
  <c r="AS23" i="31"/>
  <c r="AV23" i="31"/>
  <c r="AY23" i="31"/>
  <c r="BB23" i="31"/>
  <c r="BE23" i="31"/>
  <c r="BH23" i="31"/>
  <c r="BK23" i="31"/>
  <c r="BN23" i="31"/>
  <c r="BQ23" i="31"/>
  <c r="BT23" i="31"/>
  <c r="BW23" i="31"/>
  <c r="BZ23" i="31"/>
  <c r="I24" i="31"/>
  <c r="N24" i="31"/>
  <c r="O24" i="31"/>
  <c r="R24" i="31"/>
  <c r="U24" i="31"/>
  <c r="X24" i="31"/>
  <c r="AA24" i="31"/>
  <c r="AD24" i="31"/>
  <c r="AG24" i="31"/>
  <c r="AJ24" i="31"/>
  <c r="AM24" i="31"/>
  <c r="AP24" i="31"/>
  <c r="AS24" i="31"/>
  <c r="AV24" i="31"/>
  <c r="AY24" i="31"/>
  <c r="BB24" i="31"/>
  <c r="BE24" i="31"/>
  <c r="BH24" i="31"/>
  <c r="BK24" i="31"/>
  <c r="BN24" i="31"/>
  <c r="BQ24" i="31"/>
  <c r="BT24" i="31"/>
  <c r="BW24" i="31"/>
  <c r="BZ24" i="31"/>
  <c r="I25" i="31"/>
  <c r="N25" i="31"/>
  <c r="O25" i="31"/>
  <c r="Q25" i="31"/>
  <c r="R25" i="31"/>
  <c r="U25" i="31"/>
  <c r="W25" i="31"/>
  <c r="X25" i="31"/>
  <c r="AA25" i="31"/>
  <c r="AD25" i="31"/>
  <c r="AG25" i="31"/>
  <c r="AJ25" i="31"/>
  <c r="AM25" i="31"/>
  <c r="AP25" i="31"/>
  <c r="AS25" i="31"/>
  <c r="AV25" i="31"/>
  <c r="AY25" i="31"/>
  <c r="BB25" i="31"/>
  <c r="BE25" i="31"/>
  <c r="BH25" i="31"/>
  <c r="BK25" i="31"/>
  <c r="BN25" i="31"/>
  <c r="BQ25" i="31"/>
  <c r="BT25" i="31"/>
  <c r="BW25" i="31"/>
  <c r="BZ25" i="31"/>
  <c r="I26" i="31"/>
  <c r="N26" i="31"/>
  <c r="O26" i="31"/>
  <c r="Q26" i="31"/>
  <c r="R26" i="31"/>
  <c r="U26" i="31"/>
  <c r="W26" i="31"/>
  <c r="X26" i="31"/>
  <c r="AA26" i="31"/>
  <c r="AD26" i="31"/>
  <c r="AG26" i="31"/>
  <c r="AJ26" i="31"/>
  <c r="AM26" i="31"/>
  <c r="AP26" i="31"/>
  <c r="AS26" i="31"/>
  <c r="AV26" i="31"/>
  <c r="AY26" i="31"/>
  <c r="BB26" i="31"/>
  <c r="BE26" i="31"/>
  <c r="BH26" i="31"/>
  <c r="BK26" i="31"/>
  <c r="BN26" i="31"/>
  <c r="BQ26" i="31"/>
  <c r="BT26" i="31"/>
  <c r="BW26" i="31"/>
  <c r="BZ26" i="31"/>
  <c r="CE26" i="31"/>
  <c r="CF26" i="31"/>
  <c r="CG26" i="31"/>
  <c r="I27" i="31"/>
  <c r="O27" i="31"/>
  <c r="R27" i="31"/>
  <c r="U27" i="31"/>
  <c r="X27" i="31"/>
  <c r="AA27" i="31"/>
  <c r="AD27" i="31"/>
  <c r="AG27" i="31"/>
  <c r="AJ27" i="31"/>
  <c r="AM27" i="31"/>
  <c r="AP27" i="31"/>
  <c r="AS27" i="31"/>
  <c r="AV27" i="31"/>
  <c r="AY27" i="31"/>
  <c r="BB27" i="31"/>
  <c r="BE27" i="31"/>
  <c r="BH27" i="31"/>
  <c r="BK27" i="31"/>
  <c r="BN27" i="31"/>
  <c r="BQ27" i="31"/>
  <c r="BT27" i="31"/>
  <c r="BW27" i="31"/>
  <c r="BZ27" i="31"/>
  <c r="I28" i="31"/>
  <c r="O28" i="31"/>
  <c r="R28" i="31"/>
  <c r="U28" i="31"/>
  <c r="X28" i="31"/>
  <c r="AA28" i="31"/>
  <c r="AD28" i="31"/>
  <c r="AG28" i="31"/>
  <c r="AJ28" i="31"/>
  <c r="AM28" i="31"/>
  <c r="AP28" i="31"/>
  <c r="AS28" i="31"/>
  <c r="AV28" i="31"/>
  <c r="AY28" i="31"/>
  <c r="BB28" i="31"/>
  <c r="BE28" i="31"/>
  <c r="BH28" i="31"/>
  <c r="BK28" i="31"/>
  <c r="BN28" i="31"/>
  <c r="BQ28" i="31"/>
  <c r="BT28" i="31"/>
  <c r="BW28" i="31"/>
  <c r="BZ28" i="31"/>
  <c r="I29" i="31"/>
  <c r="O29" i="31"/>
  <c r="R29" i="31"/>
  <c r="U29" i="31"/>
  <c r="X29" i="31"/>
  <c r="AA29" i="31"/>
  <c r="AD29" i="31"/>
  <c r="AG29" i="31"/>
  <c r="AJ29" i="31"/>
  <c r="AM29" i="31"/>
  <c r="AP29" i="31"/>
  <c r="AS29" i="31"/>
  <c r="AV29" i="31"/>
  <c r="AY29" i="31"/>
  <c r="BB29" i="31"/>
  <c r="BE29" i="31"/>
  <c r="BH29" i="31"/>
  <c r="BK29" i="31"/>
  <c r="BN29" i="31"/>
  <c r="BQ29" i="31"/>
  <c r="BT29" i="31"/>
  <c r="BW29" i="31"/>
  <c r="BZ29" i="31"/>
  <c r="I30" i="31"/>
  <c r="O30" i="31"/>
  <c r="R30" i="31"/>
  <c r="U30" i="31"/>
  <c r="X30" i="31"/>
  <c r="AA30" i="31"/>
  <c r="AD30" i="31"/>
  <c r="AG30" i="31"/>
  <c r="AJ30" i="31"/>
  <c r="AM30" i="31"/>
  <c r="AP30" i="31"/>
  <c r="AS30" i="31"/>
  <c r="AV30" i="31"/>
  <c r="AY30" i="31"/>
  <c r="BB30" i="31"/>
  <c r="BE30" i="31"/>
  <c r="BG30" i="31"/>
  <c r="BH30" i="31"/>
  <c r="BK30" i="31"/>
  <c r="BN30" i="31"/>
  <c r="BQ30" i="31"/>
  <c r="BT30" i="31"/>
  <c r="BW30" i="31"/>
  <c r="BZ30" i="31"/>
  <c r="I31" i="31"/>
  <c r="O31" i="31"/>
  <c r="R31" i="31"/>
  <c r="U31" i="31"/>
  <c r="X31" i="31"/>
  <c r="AA31" i="31"/>
  <c r="AD31" i="31"/>
  <c r="AG31" i="31"/>
  <c r="AJ31" i="31"/>
  <c r="AM31" i="31"/>
  <c r="AP31" i="31"/>
  <c r="AS31" i="31"/>
  <c r="AV31" i="31"/>
  <c r="AY31" i="31"/>
  <c r="BB31" i="31"/>
  <c r="BE31" i="31"/>
  <c r="BH31" i="31"/>
  <c r="BK31" i="31"/>
  <c r="BN31" i="31"/>
  <c r="BQ31" i="31"/>
  <c r="BT31" i="31"/>
  <c r="BW31" i="31"/>
  <c r="BZ31" i="31"/>
  <c r="I32" i="31"/>
  <c r="O32" i="31"/>
  <c r="R32" i="31"/>
  <c r="U32" i="31"/>
  <c r="X32" i="31"/>
  <c r="AA32" i="31"/>
  <c r="AD32" i="31"/>
  <c r="AG32" i="31"/>
  <c r="AJ32" i="31"/>
  <c r="AM32" i="31"/>
  <c r="AP32" i="31"/>
  <c r="AS32" i="31"/>
  <c r="AV32" i="31"/>
  <c r="AY32" i="31"/>
  <c r="BB32" i="31"/>
  <c r="BE32" i="31"/>
  <c r="BH32" i="31"/>
  <c r="BK32" i="31"/>
  <c r="BN32" i="31"/>
  <c r="BQ32" i="31"/>
  <c r="BT32" i="31"/>
  <c r="BW32" i="31"/>
  <c r="BZ32" i="31"/>
  <c r="I33" i="31"/>
  <c r="O33" i="31"/>
  <c r="R33" i="31"/>
  <c r="U33" i="31"/>
  <c r="X33" i="31"/>
  <c r="AA33" i="31"/>
  <c r="AD33" i="31"/>
  <c r="AG33" i="31"/>
  <c r="AJ33" i="31"/>
  <c r="AM33" i="31"/>
  <c r="AP33" i="31"/>
  <c r="AS33" i="31"/>
  <c r="AV33" i="31"/>
  <c r="AY33" i="31"/>
  <c r="BB33" i="31"/>
  <c r="BE33" i="31"/>
  <c r="BH33" i="31"/>
  <c r="BK33" i="31"/>
  <c r="BN33" i="31"/>
  <c r="BQ33" i="31"/>
  <c r="BT33" i="31"/>
  <c r="BW33" i="31"/>
  <c r="BZ33" i="31"/>
  <c r="I34" i="31"/>
  <c r="O34" i="31"/>
  <c r="Q34" i="31"/>
  <c r="R34" i="31"/>
  <c r="U34" i="31"/>
  <c r="X34" i="31"/>
  <c r="AA34" i="31"/>
  <c r="AD34" i="31"/>
  <c r="AG34" i="31"/>
  <c r="AJ34" i="31"/>
  <c r="AM34" i="31"/>
  <c r="AP34" i="31"/>
  <c r="AS34" i="31"/>
  <c r="AV34" i="31"/>
  <c r="AY34" i="31"/>
  <c r="BB34" i="31"/>
  <c r="BE34" i="31"/>
  <c r="BH34" i="31"/>
  <c r="BK34" i="31"/>
  <c r="BN34" i="31"/>
  <c r="BQ34" i="31"/>
  <c r="BT34" i="31"/>
  <c r="BW34" i="31"/>
  <c r="BZ34" i="31"/>
  <c r="CE34" i="31"/>
  <c r="CF34" i="31"/>
  <c r="CG34" i="31"/>
  <c r="I35" i="31"/>
  <c r="O35" i="31"/>
  <c r="R35" i="31"/>
  <c r="U35" i="31"/>
  <c r="X35" i="31"/>
  <c r="AA35" i="31"/>
  <c r="AD35" i="31"/>
  <c r="AG35" i="31"/>
  <c r="AJ35" i="31"/>
  <c r="AM35" i="31"/>
  <c r="AP35" i="31"/>
  <c r="AS35" i="31"/>
  <c r="AV35" i="31"/>
  <c r="AY35" i="31"/>
  <c r="BB35" i="31"/>
  <c r="BE35" i="31"/>
  <c r="BH35" i="31"/>
  <c r="BK35" i="31"/>
  <c r="BN35" i="31"/>
  <c r="BQ35" i="31"/>
  <c r="BT35" i="31"/>
  <c r="BW35" i="31"/>
  <c r="BZ35" i="31"/>
  <c r="I36" i="31"/>
  <c r="O36" i="31"/>
  <c r="R36" i="31"/>
  <c r="U36" i="31"/>
  <c r="X36" i="31"/>
  <c r="AA36" i="31"/>
  <c r="AD36" i="31"/>
  <c r="AG36" i="31"/>
  <c r="AJ36" i="31"/>
  <c r="AM36" i="31"/>
  <c r="AP36" i="31"/>
  <c r="AS36" i="31"/>
  <c r="AV36" i="31"/>
  <c r="AY36" i="31"/>
  <c r="BB36" i="31"/>
  <c r="BE36" i="31"/>
  <c r="BH36" i="31"/>
  <c r="BK36" i="31"/>
  <c r="BN36" i="31"/>
  <c r="BQ36" i="31"/>
  <c r="BT36" i="31"/>
  <c r="BW36" i="31"/>
  <c r="BZ36" i="31"/>
  <c r="I37" i="31"/>
  <c r="O37" i="31"/>
  <c r="R37" i="31"/>
  <c r="U37" i="31"/>
  <c r="X37" i="31"/>
  <c r="AA37" i="31"/>
  <c r="AD37" i="31"/>
  <c r="AG37" i="31"/>
  <c r="AJ37" i="31"/>
  <c r="AM37" i="31"/>
  <c r="AP37" i="31"/>
  <c r="AS37" i="31"/>
  <c r="AV37" i="31"/>
  <c r="AY37" i="31"/>
  <c r="BB37" i="31"/>
  <c r="BE37" i="31"/>
  <c r="BH37" i="31"/>
  <c r="BK37" i="31"/>
  <c r="BN37" i="31"/>
  <c r="BQ37" i="31"/>
  <c r="BT37" i="31"/>
  <c r="BW37" i="31"/>
  <c r="BZ37" i="31"/>
  <c r="I38" i="31"/>
  <c r="O38" i="31"/>
  <c r="R38" i="31"/>
  <c r="U38" i="31"/>
  <c r="X38" i="31"/>
  <c r="AA38" i="31"/>
  <c r="AD38" i="31"/>
  <c r="AG38" i="31"/>
  <c r="AJ38" i="31"/>
  <c r="AM38" i="31"/>
  <c r="AP38" i="31"/>
  <c r="AS38" i="31"/>
  <c r="AV38" i="31"/>
  <c r="AY38" i="31"/>
  <c r="BB38" i="31"/>
  <c r="BE38" i="31"/>
  <c r="BH38" i="31"/>
  <c r="BK38" i="31"/>
  <c r="BN38" i="31"/>
  <c r="BQ38" i="31"/>
  <c r="BT38" i="31"/>
  <c r="BW38" i="31"/>
  <c r="BZ38" i="31"/>
  <c r="CE39" i="31"/>
  <c r="CF39" i="31"/>
  <c r="CG39" i="31"/>
  <c r="I40" i="31"/>
  <c r="O40" i="31"/>
  <c r="R40" i="31"/>
  <c r="U40" i="31"/>
  <c r="X40" i="31"/>
  <c r="AA40" i="31"/>
  <c r="AD40" i="31"/>
  <c r="AF40" i="31"/>
  <c r="AG40" i="31"/>
  <c r="AJ40" i="31"/>
  <c r="AM40" i="31"/>
  <c r="AP40" i="31"/>
  <c r="AS40" i="31"/>
  <c r="AV40" i="31"/>
  <c r="AY40" i="31"/>
  <c r="BB40" i="31"/>
  <c r="BE40" i="31"/>
  <c r="BH40" i="31"/>
  <c r="BK40" i="31"/>
  <c r="BN40" i="31"/>
  <c r="BQ40" i="31"/>
  <c r="BT40" i="31"/>
  <c r="BW40" i="31"/>
  <c r="BZ40" i="31"/>
  <c r="CE40" i="31"/>
  <c r="CF40" i="31"/>
  <c r="CG40" i="31"/>
  <c r="I41" i="31"/>
  <c r="N41" i="31"/>
  <c r="O41" i="31"/>
  <c r="Q41" i="31"/>
  <c r="R41" i="31"/>
  <c r="U41" i="31"/>
  <c r="W41" i="31"/>
  <c r="X41" i="31"/>
  <c r="AA41" i="31"/>
  <c r="AD41" i="31"/>
  <c r="AG41" i="31"/>
  <c r="AJ41" i="31"/>
  <c r="AM41" i="31"/>
  <c r="AP41" i="31"/>
  <c r="AS41" i="31"/>
  <c r="AV41" i="31"/>
  <c r="AY41" i="31"/>
  <c r="BB41" i="31"/>
  <c r="BE41" i="31"/>
  <c r="BH41" i="31"/>
  <c r="BK41" i="31"/>
  <c r="BN41" i="31"/>
  <c r="BQ41" i="31"/>
  <c r="BT41" i="31"/>
  <c r="BW41" i="31"/>
  <c r="BZ41" i="31"/>
  <c r="I42" i="31"/>
  <c r="N42" i="31"/>
  <c r="O42" i="31"/>
  <c r="Q42" i="31"/>
  <c r="R42" i="31"/>
  <c r="U42" i="31"/>
  <c r="X42" i="31"/>
  <c r="AA42" i="31"/>
  <c r="AD42" i="31"/>
  <c r="AG42" i="31"/>
  <c r="AJ42" i="31"/>
  <c r="AM42" i="31"/>
  <c r="AP42" i="31"/>
  <c r="AS42" i="31"/>
  <c r="AV42" i="31"/>
  <c r="AY42" i="31"/>
  <c r="BB42" i="31"/>
  <c r="BE42" i="31"/>
  <c r="BH42" i="31"/>
  <c r="BK42" i="31"/>
  <c r="BN42" i="31"/>
  <c r="BQ42" i="31"/>
  <c r="BT42" i="31"/>
  <c r="BW42" i="31"/>
  <c r="BZ42" i="31"/>
  <c r="I43" i="31"/>
  <c r="O43" i="31"/>
  <c r="R43" i="31"/>
  <c r="U43" i="31"/>
  <c r="X43" i="31"/>
  <c r="AA43" i="31"/>
  <c r="AD43" i="31"/>
  <c r="AG43" i="31"/>
  <c r="AJ43" i="31"/>
  <c r="AM43" i="31"/>
  <c r="AP43" i="31"/>
  <c r="AS43" i="31"/>
  <c r="AV43" i="31"/>
  <c r="AY43" i="31"/>
  <c r="BB43" i="31"/>
  <c r="BE43" i="31"/>
  <c r="BH43" i="31"/>
  <c r="BK43" i="31"/>
  <c r="BN43" i="31"/>
  <c r="BQ43" i="31"/>
  <c r="BT43" i="31"/>
  <c r="BW43" i="31"/>
  <c r="BZ43" i="31"/>
  <c r="I44" i="31"/>
  <c r="O44" i="31"/>
  <c r="R44" i="31"/>
  <c r="U44" i="31"/>
  <c r="X44" i="31"/>
  <c r="AA44" i="31"/>
  <c r="AD44" i="31"/>
  <c r="AG44" i="31"/>
  <c r="AJ44" i="31"/>
  <c r="AM44" i="31"/>
  <c r="AP44" i="31"/>
  <c r="AS44" i="31"/>
  <c r="AV44" i="31"/>
  <c r="AY44" i="31"/>
  <c r="BB44" i="31"/>
  <c r="BE44" i="31"/>
  <c r="BH44" i="31"/>
  <c r="BK44" i="31"/>
  <c r="BN44" i="31"/>
  <c r="BQ44" i="31"/>
  <c r="BT44" i="31"/>
  <c r="BW44" i="31"/>
  <c r="BZ44" i="31"/>
  <c r="I45" i="31"/>
  <c r="O45" i="31"/>
  <c r="R45" i="31"/>
  <c r="U45" i="31"/>
  <c r="X45" i="31"/>
  <c r="AA45" i="31"/>
  <c r="AD45" i="31"/>
  <c r="AG45" i="31"/>
  <c r="AJ45" i="31"/>
  <c r="AM45" i="31"/>
  <c r="AP45" i="31"/>
  <c r="AS45" i="31"/>
  <c r="AV45" i="31"/>
  <c r="AY45" i="31"/>
  <c r="BB45" i="31"/>
  <c r="BE45" i="31"/>
  <c r="BH45" i="31"/>
  <c r="BK45" i="31"/>
  <c r="BN45" i="31"/>
  <c r="BQ45" i="31"/>
  <c r="BT45" i="31"/>
  <c r="BW45" i="31"/>
  <c r="BZ45" i="31"/>
  <c r="I46" i="31"/>
  <c r="O46" i="31"/>
  <c r="R46" i="31"/>
  <c r="U46" i="31"/>
  <c r="X46" i="31"/>
  <c r="AA46" i="31"/>
  <c r="AD46" i="31"/>
  <c r="AG46" i="31"/>
  <c r="AJ46" i="31"/>
  <c r="AM46" i="31"/>
  <c r="AP46" i="31"/>
  <c r="AS46" i="31"/>
  <c r="AV46" i="31"/>
  <c r="AY46" i="31"/>
  <c r="BB46" i="31"/>
  <c r="BE46" i="31"/>
  <c r="BH46" i="31"/>
  <c r="BK46" i="31"/>
  <c r="BN46" i="31"/>
  <c r="BQ46" i="31"/>
  <c r="BT46" i="31"/>
  <c r="BW46" i="31"/>
  <c r="BZ46" i="31"/>
  <c r="CE47" i="31"/>
  <c r="CF47" i="31"/>
  <c r="CG47" i="31"/>
  <c r="I48" i="31"/>
  <c r="O48" i="31"/>
  <c r="R48" i="31"/>
  <c r="U48" i="31"/>
  <c r="X48" i="31"/>
  <c r="AA48" i="31"/>
  <c r="AD48" i="31"/>
  <c r="AG48" i="31"/>
  <c r="AJ48" i="31"/>
  <c r="AM48" i="31"/>
  <c r="AP48" i="31"/>
  <c r="AS48" i="31"/>
  <c r="AV48" i="31"/>
  <c r="AY48" i="31"/>
  <c r="BB48" i="31"/>
  <c r="BE48" i="31"/>
  <c r="BH48" i="31"/>
  <c r="BK48" i="31"/>
  <c r="BN48" i="31"/>
  <c r="BQ48" i="31"/>
  <c r="BT48" i="31"/>
  <c r="BW48" i="31"/>
  <c r="BZ48" i="31"/>
  <c r="I49" i="31"/>
  <c r="O49" i="31"/>
  <c r="R49" i="31"/>
  <c r="U49" i="31"/>
  <c r="W49" i="31"/>
  <c r="X49" i="31"/>
  <c r="AA49" i="31"/>
  <c r="AD49" i="31"/>
  <c r="AG49" i="31"/>
  <c r="AJ49" i="31"/>
  <c r="AM49" i="31"/>
  <c r="AP49" i="31"/>
  <c r="AS49" i="31"/>
  <c r="AV49" i="31"/>
  <c r="AY49" i="31"/>
  <c r="BB49" i="31"/>
  <c r="BE49" i="31"/>
  <c r="BH49" i="31"/>
  <c r="BK49" i="31"/>
  <c r="BN49" i="31"/>
  <c r="BQ49" i="31"/>
  <c r="BT49" i="31"/>
  <c r="BW49" i="31"/>
  <c r="BZ49" i="31"/>
  <c r="I50" i="31"/>
  <c r="O50" i="31"/>
  <c r="Q50" i="31"/>
  <c r="R50" i="31"/>
  <c r="U50" i="31"/>
  <c r="X50" i="31"/>
  <c r="AA50" i="31"/>
  <c r="AD50" i="31"/>
  <c r="AG50" i="31"/>
  <c r="AJ50" i="31"/>
  <c r="AM50" i="31"/>
  <c r="AP50" i="31"/>
  <c r="AS50" i="31"/>
  <c r="AV50" i="31"/>
  <c r="AY50" i="31"/>
  <c r="BB50" i="31"/>
  <c r="BE50" i="31"/>
  <c r="BH50" i="31"/>
  <c r="BK50" i="31"/>
  <c r="BN50" i="31"/>
  <c r="BQ50" i="31"/>
  <c r="BT50" i="31"/>
  <c r="BW50" i="31"/>
  <c r="BZ50" i="31"/>
  <c r="I51" i="31"/>
  <c r="O51" i="31"/>
  <c r="Q51" i="31"/>
  <c r="R51" i="31"/>
  <c r="U51" i="31"/>
  <c r="X51" i="31"/>
  <c r="AA51" i="31"/>
  <c r="AD51" i="31"/>
  <c r="AG51" i="31"/>
  <c r="AJ51" i="31"/>
  <c r="AM51" i="31"/>
  <c r="AP51" i="31"/>
  <c r="AS51" i="31"/>
  <c r="AV51" i="31"/>
  <c r="AY51" i="31"/>
  <c r="BB51" i="31"/>
  <c r="BE51" i="31"/>
  <c r="BH51" i="31"/>
  <c r="BK51" i="31"/>
  <c r="BN51" i="31"/>
  <c r="BQ51" i="31"/>
  <c r="BT51" i="31"/>
  <c r="BW51" i="31"/>
  <c r="BZ51" i="31"/>
  <c r="I52" i="31"/>
  <c r="O52" i="31"/>
  <c r="Q52" i="31"/>
  <c r="R52" i="31"/>
  <c r="U52" i="31"/>
  <c r="X52" i="31"/>
  <c r="AA52" i="31"/>
  <c r="AD52" i="31"/>
  <c r="AG52" i="31"/>
  <c r="AJ52" i="31"/>
  <c r="AM52" i="31"/>
  <c r="AP52" i="31"/>
  <c r="AS52" i="31"/>
  <c r="AV52" i="31"/>
  <c r="AY52" i="31"/>
  <c r="BB52" i="31"/>
  <c r="BE52" i="31"/>
  <c r="BH52" i="31"/>
  <c r="BK52" i="31"/>
  <c r="BN52" i="31"/>
  <c r="BQ52" i="31"/>
  <c r="BT52" i="31"/>
  <c r="BW52" i="31"/>
  <c r="BZ52" i="31"/>
  <c r="I53" i="31"/>
  <c r="O53" i="31"/>
  <c r="R53" i="31"/>
  <c r="U53" i="31"/>
  <c r="X53" i="31"/>
  <c r="AA53" i="31"/>
  <c r="AD53" i="31"/>
  <c r="AG53" i="31"/>
  <c r="AJ53" i="31"/>
  <c r="AM53" i="31"/>
  <c r="AP53" i="31"/>
  <c r="AS53" i="31"/>
  <c r="AV53" i="31"/>
  <c r="AY53" i="31"/>
  <c r="BB53" i="31"/>
  <c r="BE53" i="31"/>
  <c r="BH53" i="31"/>
  <c r="BK53" i="31"/>
  <c r="BN53" i="31"/>
  <c r="BQ53" i="31"/>
  <c r="BT53" i="31"/>
  <c r="BW53" i="31"/>
  <c r="BZ53" i="31"/>
  <c r="I54" i="31"/>
  <c r="N54" i="31"/>
  <c r="O54" i="31"/>
  <c r="Q54" i="31"/>
  <c r="R54" i="31"/>
  <c r="U54" i="31"/>
  <c r="X54" i="31"/>
  <c r="AA54" i="31"/>
  <c r="AD54" i="31"/>
  <c r="AG54" i="31"/>
  <c r="AJ54" i="31"/>
  <c r="AM54" i="31"/>
  <c r="AP54" i="31"/>
  <c r="AS54" i="31"/>
  <c r="AV54" i="31"/>
  <c r="AY54" i="31"/>
  <c r="BB54" i="31"/>
  <c r="BE54" i="31"/>
  <c r="BH54" i="31"/>
  <c r="BK54" i="31"/>
  <c r="BN54" i="31"/>
  <c r="BQ54" i="31"/>
  <c r="BT54" i="31"/>
  <c r="BW54" i="31"/>
  <c r="BZ54" i="31"/>
  <c r="I55" i="31"/>
  <c r="N55" i="31"/>
  <c r="O55" i="31"/>
  <c r="Q55" i="31"/>
  <c r="R55" i="31"/>
  <c r="U55" i="31"/>
  <c r="X55" i="31"/>
  <c r="AA55" i="31"/>
  <c r="AD55" i="31"/>
  <c r="AG55" i="31"/>
  <c r="AJ55" i="31"/>
  <c r="AM55" i="31"/>
  <c r="AP55" i="31"/>
  <c r="AS55" i="31"/>
  <c r="AV55" i="31"/>
  <c r="AY55" i="31"/>
  <c r="BB55" i="31"/>
  <c r="BE55" i="31"/>
  <c r="BH55" i="31"/>
  <c r="BK55" i="31"/>
  <c r="BN55" i="31"/>
  <c r="BQ55" i="31"/>
  <c r="BT55" i="31"/>
  <c r="BW55" i="31"/>
  <c r="BZ55" i="31"/>
  <c r="I56" i="31"/>
  <c r="N56" i="31"/>
  <c r="O56" i="31"/>
  <c r="Q56" i="31"/>
  <c r="R56" i="31"/>
  <c r="U56" i="31"/>
  <c r="X56" i="31"/>
  <c r="AA56" i="31"/>
  <c r="AD56" i="31"/>
  <c r="AG56" i="31"/>
  <c r="AJ56" i="31"/>
  <c r="AM56" i="31"/>
  <c r="AP56" i="31"/>
  <c r="AS56" i="31"/>
  <c r="AV56" i="31"/>
  <c r="AY56" i="31"/>
  <c r="BB56" i="31"/>
  <c r="BE56" i="31"/>
  <c r="BH56" i="31"/>
  <c r="BK56" i="31"/>
  <c r="BN56" i="31"/>
  <c r="BQ56" i="31"/>
  <c r="BT56" i="31"/>
  <c r="BW56" i="31"/>
  <c r="BZ56" i="31"/>
  <c r="I57" i="31"/>
  <c r="O57" i="31"/>
  <c r="R57" i="31"/>
  <c r="U57" i="31"/>
  <c r="X57" i="31"/>
  <c r="AA57" i="31"/>
  <c r="AD57" i="31"/>
  <c r="AG57" i="31"/>
  <c r="AJ57" i="31"/>
  <c r="AM57" i="31"/>
  <c r="AP57" i="31"/>
  <c r="AS57" i="31"/>
  <c r="AV57" i="31"/>
  <c r="AY57" i="31"/>
  <c r="BB57" i="31"/>
  <c r="BE57" i="31"/>
  <c r="BH57" i="31"/>
  <c r="BK57" i="31"/>
  <c r="BN57" i="31"/>
  <c r="BQ57" i="31"/>
  <c r="BT57" i="31"/>
  <c r="BW57" i="31"/>
  <c r="BZ57" i="31"/>
  <c r="CE58" i="31"/>
  <c r="CF58" i="31"/>
  <c r="CG58" i="31"/>
  <c r="I59" i="31"/>
  <c r="O59" i="31"/>
  <c r="Q59" i="31"/>
  <c r="R59" i="31"/>
  <c r="U59" i="31"/>
  <c r="W59" i="31"/>
  <c r="X59" i="31"/>
  <c r="AA59" i="31"/>
  <c r="AD59" i="31"/>
  <c r="AG59" i="31"/>
  <c r="AJ59" i="31"/>
  <c r="AM59" i="31"/>
  <c r="AP59" i="31"/>
  <c r="AS59" i="31"/>
  <c r="AV59" i="31"/>
  <c r="AY59" i="31"/>
  <c r="BB59" i="31"/>
  <c r="BE59" i="31"/>
  <c r="BH59" i="31"/>
  <c r="BK59" i="31"/>
  <c r="BN59" i="31"/>
  <c r="BQ59" i="31"/>
  <c r="BT59" i="31"/>
  <c r="BW59" i="31"/>
  <c r="BZ59" i="31"/>
  <c r="CE59" i="31"/>
  <c r="CF59" i="31"/>
  <c r="CG59" i="31"/>
  <c r="I60" i="31"/>
  <c r="O60" i="31"/>
  <c r="Q60" i="31"/>
  <c r="R60" i="31"/>
  <c r="U60" i="31"/>
  <c r="W60" i="31"/>
  <c r="X60" i="31"/>
  <c r="AA60" i="31"/>
  <c r="AD60" i="31"/>
  <c r="AG60" i="31"/>
  <c r="AJ60" i="31"/>
  <c r="AM60" i="31"/>
  <c r="AP60" i="31"/>
  <c r="AS60" i="31"/>
  <c r="AV60" i="31"/>
  <c r="AY60" i="31"/>
  <c r="BB60" i="31"/>
  <c r="BE60" i="31"/>
  <c r="BH60" i="31"/>
  <c r="BK60" i="31"/>
  <c r="BN60" i="31"/>
  <c r="BQ60" i="31"/>
  <c r="BT60" i="31"/>
  <c r="BW60" i="31"/>
  <c r="BZ60" i="31"/>
  <c r="I61" i="31"/>
  <c r="N61" i="31"/>
  <c r="O61" i="31"/>
  <c r="Q61" i="31"/>
  <c r="R61" i="31"/>
  <c r="U61" i="31"/>
  <c r="W61" i="31"/>
  <c r="X61" i="31"/>
  <c r="AA61" i="31"/>
  <c r="AD61" i="31"/>
  <c r="AG61" i="31"/>
  <c r="AJ61" i="31"/>
  <c r="AM61" i="31"/>
  <c r="AP61" i="31"/>
  <c r="AS61" i="31"/>
  <c r="AV61" i="31"/>
  <c r="AY61" i="31"/>
  <c r="BB61" i="31"/>
  <c r="BE61" i="31"/>
  <c r="BH61" i="31"/>
  <c r="BK61" i="31"/>
  <c r="BN61" i="31"/>
  <c r="BQ61" i="31"/>
  <c r="BT61" i="31"/>
  <c r="BW61" i="31"/>
  <c r="BZ61" i="31"/>
  <c r="I62" i="31"/>
  <c r="N62" i="31"/>
  <c r="O62" i="31"/>
  <c r="R62" i="31"/>
  <c r="U62" i="31"/>
  <c r="X62" i="31"/>
  <c r="AA62" i="31"/>
  <c r="AD62" i="31"/>
  <c r="AG62" i="31"/>
  <c r="AJ62" i="31"/>
  <c r="AM62" i="31"/>
  <c r="AP62" i="31"/>
  <c r="AS62" i="31"/>
  <c r="AV62" i="31"/>
  <c r="AY62" i="31"/>
  <c r="BB62" i="31"/>
  <c r="BE62" i="31"/>
  <c r="BH62" i="31"/>
  <c r="BK62" i="31"/>
  <c r="BN62" i="31"/>
  <c r="BQ62" i="31"/>
  <c r="BT62" i="31"/>
  <c r="BW62" i="31"/>
  <c r="BZ62" i="31"/>
  <c r="I63" i="31"/>
  <c r="N63" i="31"/>
  <c r="O63" i="31"/>
  <c r="Q63" i="31"/>
  <c r="R63" i="31"/>
  <c r="U63" i="31"/>
  <c r="X63" i="31"/>
  <c r="AA63" i="31"/>
  <c r="AD63" i="31"/>
  <c r="AG63" i="31"/>
  <c r="AJ63" i="31"/>
  <c r="AM63" i="31"/>
  <c r="AP63" i="31"/>
  <c r="AS63" i="31"/>
  <c r="AV63" i="31"/>
  <c r="AY63" i="31"/>
  <c r="BB63" i="31"/>
  <c r="BE63" i="31"/>
  <c r="BH63" i="31"/>
  <c r="BK63" i="31"/>
  <c r="BN63" i="31"/>
  <c r="BQ63" i="31"/>
  <c r="BT63" i="31"/>
  <c r="BW63" i="31"/>
  <c r="BZ63" i="31"/>
  <c r="I64" i="31"/>
  <c r="N64" i="31"/>
  <c r="O64" i="31"/>
  <c r="Q64" i="31"/>
  <c r="R64" i="31"/>
  <c r="U64" i="31"/>
  <c r="X64" i="31"/>
  <c r="AA64" i="31"/>
  <c r="AD64" i="31"/>
  <c r="AG64" i="31"/>
  <c r="AJ64" i="31"/>
  <c r="AM64" i="31"/>
  <c r="AP64" i="31"/>
  <c r="AS64" i="31"/>
  <c r="AV64" i="31"/>
  <c r="AY64" i="31"/>
  <c r="BB64" i="31"/>
  <c r="BE64" i="31"/>
  <c r="BH64" i="31"/>
  <c r="BK64" i="31"/>
  <c r="BN64" i="31"/>
  <c r="BQ64" i="31"/>
  <c r="BT64" i="31"/>
  <c r="BW64" i="31"/>
  <c r="BZ64" i="31"/>
  <c r="I65" i="31"/>
  <c r="N65" i="31"/>
  <c r="O65" i="31"/>
  <c r="Q65" i="31"/>
  <c r="R65" i="31"/>
  <c r="U65" i="31"/>
  <c r="X65" i="31"/>
  <c r="AA65" i="31"/>
  <c r="AD65" i="31"/>
  <c r="AG65" i="31"/>
  <c r="AJ65" i="31"/>
  <c r="AM65" i="31"/>
  <c r="AP65" i="31"/>
  <c r="AS65" i="31"/>
  <c r="AV65" i="31"/>
  <c r="AY65" i="31"/>
  <c r="BB65" i="31"/>
  <c r="BE65" i="31"/>
  <c r="BH65" i="31"/>
  <c r="BK65" i="31"/>
  <c r="BN65" i="31"/>
  <c r="BQ65" i="31"/>
  <c r="BT65" i="31"/>
  <c r="BW65" i="31"/>
  <c r="BZ65" i="31"/>
  <c r="I66" i="31"/>
  <c r="N66" i="31"/>
  <c r="O66" i="31"/>
  <c r="Q66" i="31"/>
  <c r="R66" i="31"/>
  <c r="U66" i="31"/>
  <c r="X66" i="31"/>
  <c r="AA66" i="31"/>
  <c r="AD66" i="31"/>
  <c r="AG66" i="31"/>
  <c r="AJ66" i="31"/>
  <c r="AM66" i="31"/>
  <c r="AP66" i="31"/>
  <c r="AS66" i="31"/>
  <c r="AV66" i="31"/>
  <c r="AY66" i="31"/>
  <c r="BB66" i="31"/>
  <c r="BE66" i="31"/>
  <c r="BH66" i="31"/>
  <c r="BK66" i="31"/>
  <c r="BN66" i="31"/>
  <c r="BQ66" i="31"/>
  <c r="BT66" i="31"/>
  <c r="BW66" i="31"/>
  <c r="BZ66" i="31"/>
  <c r="CE67" i="31"/>
  <c r="CF67" i="31"/>
  <c r="CG67" i="31"/>
  <c r="I68" i="31"/>
  <c r="O68" i="31"/>
  <c r="R68" i="31"/>
  <c r="U68" i="31"/>
  <c r="X68" i="31"/>
  <c r="AA68" i="31"/>
  <c r="AD68" i="31"/>
  <c r="AG68" i="31"/>
  <c r="AJ68" i="31"/>
  <c r="AM68" i="31"/>
  <c r="AP68" i="31"/>
  <c r="AS68" i="31"/>
  <c r="AV68" i="31"/>
  <c r="AY68" i="31"/>
  <c r="BB68" i="31"/>
  <c r="BE68" i="31"/>
  <c r="BH68" i="31"/>
  <c r="BK68" i="31"/>
  <c r="BN68" i="31"/>
  <c r="BQ68" i="31"/>
  <c r="BT68" i="31"/>
  <c r="BW68" i="31"/>
  <c r="BZ68" i="31"/>
  <c r="I69" i="31"/>
  <c r="N69" i="31"/>
  <c r="O69" i="31"/>
  <c r="R69" i="31"/>
  <c r="U69" i="31"/>
  <c r="X69" i="31"/>
  <c r="AA69" i="31"/>
  <c r="AD69" i="31"/>
  <c r="AG69" i="31"/>
  <c r="AJ69" i="31"/>
  <c r="AM69" i="31"/>
  <c r="AP69" i="31"/>
  <c r="AS69" i="31"/>
  <c r="AV69" i="31"/>
  <c r="AY69" i="31"/>
  <c r="BB69" i="31"/>
  <c r="BE69" i="31"/>
  <c r="BH69" i="31"/>
  <c r="BK69" i="31"/>
  <c r="BN69" i="31"/>
  <c r="BQ69" i="31"/>
  <c r="BT69" i="31"/>
  <c r="BW69" i="31"/>
  <c r="BZ69" i="31"/>
  <c r="I70" i="31"/>
  <c r="O70" i="31"/>
  <c r="Q70" i="31"/>
  <c r="R70" i="31"/>
  <c r="U70" i="31"/>
  <c r="X70" i="31"/>
  <c r="AA70" i="31"/>
  <c r="AD70" i="31"/>
  <c r="AG70" i="31"/>
  <c r="AJ70" i="31"/>
  <c r="AM70" i="31"/>
  <c r="AP70" i="31"/>
  <c r="AS70" i="31"/>
  <c r="AV70" i="31"/>
  <c r="AY70" i="31"/>
  <c r="BB70" i="31"/>
  <c r="BE70" i="31"/>
  <c r="BH70" i="31"/>
  <c r="BK70" i="31"/>
  <c r="BN70" i="31"/>
  <c r="BQ70" i="31"/>
  <c r="BT70" i="31"/>
  <c r="BW70" i="31"/>
  <c r="BZ70" i="31"/>
  <c r="I71" i="31"/>
  <c r="O71" i="31"/>
  <c r="Q71" i="31"/>
  <c r="R71" i="31"/>
  <c r="U71" i="31"/>
  <c r="X71" i="31"/>
  <c r="AA71" i="31"/>
  <c r="AD71" i="31"/>
  <c r="AG71" i="31"/>
  <c r="AJ71" i="31"/>
  <c r="AM71" i="31"/>
  <c r="AP71" i="31"/>
  <c r="AS71" i="31"/>
  <c r="AV71" i="31"/>
  <c r="AY71" i="31"/>
  <c r="BB71" i="31"/>
  <c r="BE71" i="31"/>
  <c r="BH71" i="31"/>
  <c r="BK71" i="31"/>
  <c r="BN71" i="31"/>
  <c r="BQ71" i="31"/>
  <c r="BT71" i="31"/>
  <c r="BW71" i="31"/>
  <c r="BZ71" i="31"/>
  <c r="CE72" i="31"/>
  <c r="CF72" i="31"/>
  <c r="CG72" i="31"/>
  <c r="I73" i="31"/>
  <c r="O73" i="31"/>
  <c r="R73" i="31"/>
  <c r="U73" i="31"/>
  <c r="X73" i="31"/>
  <c r="AA73" i="31"/>
  <c r="AD73" i="31"/>
  <c r="AG73" i="31"/>
  <c r="AJ73" i="31"/>
  <c r="AM73" i="31"/>
  <c r="AP73" i="31"/>
  <c r="AS73" i="31"/>
  <c r="AV73" i="31"/>
  <c r="AY73" i="31"/>
  <c r="BB73" i="31"/>
  <c r="BE73" i="31"/>
  <c r="BH73" i="31"/>
  <c r="BK73" i="31"/>
  <c r="BN73" i="31"/>
  <c r="BQ73" i="31"/>
  <c r="BT73" i="31"/>
  <c r="BW73" i="31"/>
  <c r="BZ73" i="31"/>
  <c r="I74" i="31"/>
  <c r="N74" i="31"/>
  <c r="O74" i="31"/>
  <c r="R74" i="31"/>
  <c r="U74" i="31"/>
  <c r="X74" i="31"/>
  <c r="AA74" i="31"/>
  <c r="AD74" i="31"/>
  <c r="AG74" i="31"/>
  <c r="AJ74" i="31"/>
  <c r="AM74" i="31"/>
  <c r="AP74" i="31"/>
  <c r="AS74" i="31"/>
  <c r="AV74" i="31"/>
  <c r="AY74" i="31"/>
  <c r="BB74" i="31"/>
  <c r="BE74" i="31"/>
  <c r="BH74" i="31"/>
  <c r="BK74" i="31"/>
  <c r="BN74" i="31"/>
  <c r="BQ74" i="31"/>
  <c r="BT74" i="31"/>
  <c r="BW74" i="31"/>
  <c r="BZ74" i="31"/>
  <c r="I75" i="31"/>
  <c r="O75" i="31"/>
  <c r="Q75" i="31"/>
  <c r="R75" i="31"/>
  <c r="U75" i="31"/>
  <c r="X75" i="31"/>
  <c r="AA75" i="31"/>
  <c r="AD75" i="31"/>
  <c r="AG75" i="31"/>
  <c r="AJ75" i="31"/>
  <c r="AM75" i="31"/>
  <c r="AP75" i="31"/>
  <c r="AS75" i="31"/>
  <c r="AV75" i="31"/>
  <c r="AY75" i="31"/>
  <c r="BB75" i="31"/>
  <c r="BE75" i="31"/>
  <c r="BH75" i="31"/>
  <c r="BK75" i="31"/>
  <c r="BN75" i="31"/>
  <c r="BQ75" i="31"/>
  <c r="BT75" i="31"/>
  <c r="BW75" i="31"/>
  <c r="BZ75" i="31"/>
  <c r="I76" i="31"/>
  <c r="N76" i="31"/>
  <c r="O76" i="31"/>
  <c r="R76" i="31"/>
  <c r="U76" i="31"/>
  <c r="X76" i="31"/>
  <c r="AA76" i="31"/>
  <c r="AD76" i="31"/>
  <c r="AG76" i="31"/>
  <c r="AJ76" i="31"/>
  <c r="AM76" i="31"/>
  <c r="AP76" i="31"/>
  <c r="AS76" i="31"/>
  <c r="AV76" i="31"/>
  <c r="AY76" i="31"/>
  <c r="BB76" i="31"/>
  <c r="BE76" i="31"/>
  <c r="BH76" i="31"/>
  <c r="BK76" i="31"/>
  <c r="BN76" i="31"/>
  <c r="BQ76" i="31"/>
  <c r="BT76" i="31"/>
  <c r="BW76" i="31"/>
  <c r="BZ76" i="31"/>
  <c r="CE77" i="31"/>
  <c r="CF77" i="31"/>
  <c r="CG77" i="31"/>
  <c r="I78" i="31"/>
  <c r="N78" i="31"/>
  <c r="O78" i="31"/>
  <c r="R78" i="31"/>
  <c r="U78" i="31"/>
  <c r="X78" i="31"/>
  <c r="AA78" i="31"/>
  <c r="AD78" i="31"/>
  <c r="AG78" i="31"/>
  <c r="AJ78" i="31"/>
  <c r="AM78" i="31"/>
  <c r="AP78" i="31"/>
  <c r="AS78" i="31"/>
  <c r="AV78" i="31"/>
  <c r="AY78" i="31"/>
  <c r="BB78" i="31"/>
  <c r="BE78" i="31"/>
  <c r="BH78" i="31"/>
  <c r="BK78" i="31"/>
  <c r="BN78" i="31"/>
  <c r="BQ78" i="31"/>
  <c r="BT78" i="31"/>
  <c r="BW78" i="31"/>
  <c r="BZ78" i="31"/>
  <c r="I79" i="31"/>
  <c r="O79" i="31"/>
  <c r="Q79" i="31"/>
  <c r="R79" i="31"/>
  <c r="U79" i="31"/>
  <c r="W79" i="31"/>
  <c r="X79" i="31"/>
  <c r="AA79" i="31"/>
  <c r="AD79" i="31"/>
  <c r="AG79" i="31"/>
  <c r="AJ79" i="31"/>
  <c r="AM79" i="31"/>
  <c r="AP79" i="31"/>
  <c r="AS79" i="31"/>
  <c r="AV79" i="31"/>
  <c r="AY79" i="31"/>
  <c r="BB79" i="31"/>
  <c r="BE79" i="31"/>
  <c r="BH79" i="31"/>
  <c r="BK79" i="31"/>
  <c r="BN79" i="31"/>
  <c r="BQ79" i="31"/>
  <c r="BT79" i="31"/>
  <c r="BW79" i="31"/>
  <c r="BZ79" i="31"/>
  <c r="I80" i="31"/>
  <c r="N80" i="31"/>
  <c r="O80" i="31"/>
  <c r="Q80" i="31"/>
  <c r="R80" i="31"/>
  <c r="U80" i="31"/>
  <c r="W80" i="31"/>
  <c r="X80" i="31"/>
  <c r="AA80" i="31"/>
  <c r="AD80" i="31"/>
  <c r="AG80" i="31"/>
  <c r="AJ80" i="31"/>
  <c r="AM80" i="31"/>
  <c r="AP80" i="31"/>
  <c r="AS80" i="31"/>
  <c r="AV80" i="31"/>
  <c r="AY80" i="31"/>
  <c r="BB80" i="31"/>
  <c r="BE80" i="31"/>
  <c r="BH80" i="31"/>
  <c r="BK80" i="31"/>
  <c r="BN80" i="31"/>
  <c r="BQ80" i="31"/>
  <c r="BT80" i="31"/>
  <c r="BW80" i="31"/>
  <c r="BZ80" i="31"/>
  <c r="I81" i="31"/>
  <c r="N81" i="31"/>
  <c r="O81" i="31"/>
  <c r="R81" i="31"/>
  <c r="U81" i="31"/>
  <c r="X81" i="31"/>
  <c r="AA81" i="31"/>
  <c r="AD81" i="31"/>
  <c r="AG81" i="31"/>
  <c r="AJ81" i="31"/>
  <c r="AM81" i="31"/>
  <c r="AP81" i="31"/>
  <c r="AS81" i="31"/>
  <c r="AV81" i="31"/>
  <c r="AY81" i="31"/>
  <c r="BB81" i="31"/>
  <c r="BE81" i="31"/>
  <c r="BH81" i="31"/>
  <c r="BK81" i="31"/>
  <c r="BN81" i="31"/>
  <c r="BQ81" i="31"/>
  <c r="BT81" i="31"/>
  <c r="BW81" i="31"/>
  <c r="BZ81" i="31"/>
  <c r="CE82" i="31"/>
  <c r="CF82" i="31"/>
  <c r="CG82" i="31"/>
  <c r="I83" i="31"/>
  <c r="O83" i="31"/>
  <c r="R83" i="31"/>
  <c r="U83" i="31"/>
  <c r="X83" i="31"/>
  <c r="AA83" i="31"/>
  <c r="AD83" i="31"/>
  <c r="AG83" i="31"/>
  <c r="AJ83" i="31"/>
  <c r="AM83" i="31"/>
  <c r="AP83" i="31"/>
  <c r="AS83" i="31"/>
  <c r="AV83" i="31"/>
  <c r="AY83" i="31"/>
  <c r="BB83" i="31"/>
  <c r="BE83" i="31"/>
  <c r="BH83" i="31"/>
  <c r="BK83" i="31"/>
  <c r="BN83" i="31"/>
  <c r="BQ83" i="31"/>
  <c r="BT83" i="31"/>
  <c r="BW83" i="31"/>
  <c r="BZ83" i="31"/>
  <c r="I84" i="31"/>
  <c r="O84" i="31"/>
  <c r="R84" i="31"/>
  <c r="U84" i="31"/>
  <c r="W84" i="31"/>
  <c r="X84" i="31"/>
  <c r="AA84" i="31"/>
  <c r="AD84" i="31"/>
  <c r="AG84" i="31"/>
  <c r="AJ84" i="31"/>
  <c r="AM84" i="31"/>
  <c r="AP84" i="31"/>
  <c r="AS84" i="31"/>
  <c r="AV84" i="31"/>
  <c r="AY84" i="31"/>
  <c r="BB84" i="31"/>
  <c r="BE84" i="31"/>
  <c r="BH84" i="31"/>
  <c r="BK84" i="31"/>
  <c r="BN84" i="31"/>
  <c r="BQ84" i="31"/>
  <c r="BT84" i="31"/>
  <c r="BW84" i="31"/>
  <c r="BZ84" i="31"/>
  <c r="I85" i="31"/>
  <c r="O85" i="31"/>
  <c r="Q85" i="31"/>
  <c r="R85" i="31"/>
  <c r="U85" i="31"/>
  <c r="X85" i="31"/>
  <c r="AA85" i="31"/>
  <c r="AD85" i="31"/>
  <c r="AG85" i="31"/>
  <c r="AJ85" i="31"/>
  <c r="AM85" i="31"/>
  <c r="AP85" i="31"/>
  <c r="AS85" i="31"/>
  <c r="AV85" i="31"/>
  <c r="AY85" i="31"/>
  <c r="BB85" i="31"/>
  <c r="BE85" i="31"/>
  <c r="BH85" i="31"/>
  <c r="BK85" i="31"/>
  <c r="BN85" i="31"/>
  <c r="BQ85" i="31"/>
  <c r="BT85" i="31"/>
  <c r="BW85" i="31"/>
  <c r="BZ85" i="31"/>
  <c r="I86" i="31"/>
  <c r="O86" i="31"/>
  <c r="Q86" i="31"/>
  <c r="R86" i="31"/>
  <c r="U86" i="31"/>
  <c r="X86" i="31"/>
  <c r="AA86" i="31"/>
  <c r="AD86" i="31"/>
  <c r="AG86" i="31"/>
  <c r="AJ86" i="31"/>
  <c r="AM86" i="31"/>
  <c r="AP86" i="31"/>
  <c r="AS86" i="31"/>
  <c r="AV86" i="31"/>
  <c r="AY86" i="31"/>
  <c r="BB86" i="31"/>
  <c r="BE86" i="31"/>
  <c r="BH86" i="31"/>
  <c r="BK86" i="31"/>
  <c r="BN86" i="31"/>
  <c r="BQ86" i="31"/>
  <c r="BT86" i="31"/>
  <c r="BW86" i="31"/>
  <c r="BZ86" i="31"/>
  <c r="I87" i="31"/>
  <c r="O87" i="31"/>
  <c r="Q87" i="31"/>
  <c r="R87" i="31"/>
  <c r="U87" i="31"/>
  <c r="X87" i="31"/>
  <c r="AA87" i="31"/>
  <c r="AD87" i="31"/>
  <c r="AG87" i="31"/>
  <c r="AJ87" i="31"/>
  <c r="AM87" i="31"/>
  <c r="AP87" i="31"/>
  <c r="AS87" i="31"/>
  <c r="AV87" i="31"/>
  <c r="AY87" i="31"/>
  <c r="BB87" i="31"/>
  <c r="BE87" i="31"/>
  <c r="BH87" i="31"/>
  <c r="BK87" i="31"/>
  <c r="BN87" i="31"/>
  <c r="BQ87" i="31"/>
  <c r="BT87" i="31"/>
  <c r="BW87" i="31"/>
  <c r="BZ87" i="31"/>
  <c r="I88" i="31"/>
  <c r="N88" i="31"/>
  <c r="O88" i="31"/>
  <c r="Q88" i="31"/>
  <c r="R88" i="31"/>
  <c r="U88" i="31"/>
  <c r="X88" i="31"/>
  <c r="AA88" i="31"/>
  <c r="AD88" i="31"/>
  <c r="AG88" i="31"/>
  <c r="AJ88" i="31"/>
  <c r="AM88" i="31"/>
  <c r="AP88" i="31"/>
  <c r="AS88" i="31"/>
  <c r="AV88" i="31"/>
  <c r="AY88" i="31"/>
  <c r="BB88" i="31"/>
  <c r="BE88" i="31"/>
  <c r="BH88" i="31"/>
  <c r="BK88" i="31"/>
  <c r="BN88" i="31"/>
  <c r="BQ88" i="31"/>
  <c r="BT88" i="31"/>
  <c r="BW88" i="31"/>
  <c r="BZ88" i="31"/>
  <c r="I89" i="31"/>
  <c r="N89" i="31"/>
  <c r="O89" i="31"/>
  <c r="Q89" i="31"/>
  <c r="R89" i="31"/>
  <c r="U89" i="31"/>
  <c r="X89" i="31"/>
  <c r="AA89" i="31"/>
  <c r="AD89" i="31"/>
  <c r="AG89" i="31"/>
  <c r="AJ89" i="31"/>
  <c r="AM89" i="31"/>
  <c r="AP89" i="31"/>
  <c r="AS89" i="31"/>
  <c r="AV89" i="31"/>
  <c r="AY89" i="31"/>
  <c r="BB89" i="31"/>
  <c r="BE89" i="31"/>
  <c r="BH89" i="31"/>
  <c r="BK89" i="31"/>
  <c r="BN89" i="31"/>
  <c r="BQ89" i="31"/>
  <c r="BT89" i="31"/>
  <c r="BW89" i="31"/>
  <c r="BZ89" i="31"/>
  <c r="I90" i="31"/>
  <c r="N90" i="31"/>
  <c r="O90" i="31"/>
  <c r="Q90" i="31"/>
  <c r="R90" i="31"/>
  <c r="U90" i="31"/>
  <c r="X90" i="31"/>
  <c r="AA90" i="31"/>
  <c r="AD90" i="31"/>
  <c r="AG90" i="31"/>
  <c r="AJ90" i="31"/>
  <c r="AM90" i="31"/>
  <c r="AP90" i="31"/>
  <c r="AS90" i="31"/>
  <c r="AV90" i="31"/>
  <c r="AY90" i="31"/>
  <c r="BB90" i="31"/>
  <c r="BE90" i="31"/>
  <c r="BH90" i="31"/>
  <c r="BK90" i="31"/>
  <c r="BN90" i="31"/>
  <c r="BQ90" i="31"/>
  <c r="BT90" i="31"/>
  <c r="BW90" i="31"/>
  <c r="BZ90" i="31"/>
  <c r="CE91" i="31"/>
  <c r="CF91" i="31"/>
  <c r="CG91" i="31"/>
  <c r="I92" i="31"/>
  <c r="O92" i="31"/>
  <c r="R92" i="31"/>
  <c r="U92" i="31"/>
  <c r="X92" i="31"/>
  <c r="AA92" i="31"/>
  <c r="AD92" i="31"/>
  <c r="AG92" i="31"/>
  <c r="AJ92" i="31"/>
  <c r="AM92" i="31"/>
  <c r="AP92" i="31"/>
  <c r="AS92" i="31"/>
  <c r="AV92" i="31"/>
  <c r="AY92" i="31"/>
  <c r="BB92" i="31"/>
  <c r="BE92" i="31"/>
  <c r="BH92" i="31"/>
  <c r="BK92" i="31"/>
  <c r="BN92" i="31"/>
  <c r="BQ92" i="31"/>
  <c r="BT92" i="31"/>
  <c r="BW92" i="31"/>
  <c r="BZ92" i="31"/>
  <c r="I93" i="31"/>
  <c r="N93" i="31"/>
  <c r="O93" i="31"/>
  <c r="R93" i="31"/>
  <c r="U93" i="31"/>
  <c r="X93" i="31"/>
  <c r="AA93" i="31"/>
  <c r="AD93" i="31"/>
  <c r="AG93" i="31"/>
  <c r="AJ93" i="31"/>
  <c r="AM93" i="31"/>
  <c r="AP93" i="31"/>
  <c r="AS93" i="31"/>
  <c r="AV93" i="31"/>
  <c r="AY93" i="31"/>
  <c r="BB93" i="31"/>
  <c r="BD93" i="31"/>
  <c r="BE93" i="31"/>
  <c r="BH93" i="31"/>
  <c r="BK93" i="31"/>
  <c r="BN93" i="31"/>
  <c r="BQ93" i="31"/>
  <c r="BT93" i="31"/>
  <c r="BW93" i="31"/>
  <c r="BZ93" i="31"/>
  <c r="I94" i="31"/>
  <c r="O94" i="31"/>
  <c r="R94" i="31"/>
  <c r="U94" i="31"/>
  <c r="X94" i="31"/>
  <c r="AA94" i="31"/>
  <c r="AD94" i="31"/>
  <c r="AG94" i="31"/>
  <c r="AJ94" i="31"/>
  <c r="AM94" i="31"/>
  <c r="AP94" i="31"/>
  <c r="AS94" i="31"/>
  <c r="AV94" i="31"/>
  <c r="AY94" i="31"/>
  <c r="BB94" i="31"/>
  <c r="BE94" i="31"/>
  <c r="BH94" i="31"/>
  <c r="BK94" i="31"/>
  <c r="BN94" i="31"/>
  <c r="BQ94" i="31"/>
  <c r="BT94" i="31"/>
  <c r="BW94" i="31"/>
  <c r="BZ94" i="31"/>
  <c r="CE95" i="31"/>
  <c r="CF95" i="31"/>
  <c r="CG95" i="31"/>
  <c r="I96" i="31"/>
  <c r="O96" i="31"/>
  <c r="R96" i="31"/>
  <c r="U96" i="31"/>
  <c r="X96" i="31"/>
  <c r="AA96" i="31"/>
  <c r="AD96" i="31"/>
  <c r="AG96" i="31"/>
  <c r="AJ96" i="31"/>
  <c r="AM96" i="31"/>
  <c r="AP96" i="31"/>
  <c r="AS96" i="31"/>
  <c r="AV96" i="31"/>
  <c r="AY96" i="31"/>
  <c r="BB96" i="31"/>
  <c r="BE96" i="31"/>
  <c r="BH96" i="31"/>
  <c r="BK96" i="31"/>
  <c r="BN96" i="31"/>
  <c r="BQ96" i="31"/>
  <c r="BT96" i="31"/>
  <c r="BW96" i="31"/>
  <c r="BZ96" i="31"/>
  <c r="I97" i="31"/>
  <c r="N97" i="31"/>
  <c r="O97" i="31"/>
  <c r="Q97" i="31"/>
  <c r="R97" i="31"/>
  <c r="U97" i="31"/>
  <c r="X97" i="31"/>
  <c r="AA97" i="31"/>
  <c r="AD97" i="31"/>
  <c r="AG97" i="31"/>
  <c r="AJ97" i="31"/>
  <c r="AM97" i="31"/>
  <c r="AP97" i="31"/>
  <c r="AS97" i="31"/>
  <c r="AV97" i="31"/>
  <c r="AY97" i="31"/>
  <c r="BB97" i="31"/>
  <c r="BE97" i="31"/>
  <c r="BH97" i="31"/>
  <c r="BK97" i="31"/>
  <c r="BN97" i="31"/>
  <c r="BQ97" i="31"/>
  <c r="BT97" i="31"/>
  <c r="BW97" i="31"/>
  <c r="BZ97" i="31"/>
  <c r="I99" i="31"/>
  <c r="O99" i="31"/>
  <c r="Q99" i="31"/>
  <c r="R99" i="31"/>
  <c r="U99" i="31"/>
  <c r="X99" i="31"/>
  <c r="AA99" i="31"/>
  <c r="AD99" i="31"/>
  <c r="AG99" i="31"/>
  <c r="AJ99" i="31"/>
  <c r="AM99" i="31"/>
  <c r="AP99" i="31"/>
  <c r="AS99" i="31"/>
  <c r="AV99" i="31"/>
  <c r="AX99" i="31"/>
  <c r="AY99" i="31"/>
  <c r="BB99" i="31"/>
  <c r="BE99" i="31"/>
  <c r="BH99" i="31"/>
  <c r="BK99" i="31"/>
  <c r="BN99" i="31"/>
  <c r="BQ99" i="31"/>
  <c r="BT99" i="31"/>
  <c r="BW99" i="31"/>
  <c r="BZ99" i="31"/>
  <c r="I100" i="31"/>
  <c r="O100" i="31"/>
  <c r="R100" i="31"/>
  <c r="U100" i="31"/>
  <c r="X100" i="31"/>
  <c r="AA100" i="31"/>
  <c r="AD100" i="31"/>
  <c r="AG100" i="31"/>
  <c r="AJ100" i="31"/>
  <c r="AM100" i="31"/>
  <c r="AP100" i="31"/>
  <c r="AS100" i="31"/>
  <c r="AV100" i="31"/>
  <c r="AY100" i="31"/>
  <c r="BB100" i="31"/>
  <c r="BE100" i="31"/>
  <c r="BH100" i="31"/>
  <c r="BK100" i="31"/>
  <c r="BN100" i="31"/>
  <c r="BQ100" i="31"/>
  <c r="BT100" i="31"/>
  <c r="BW100" i="31"/>
  <c r="BZ100" i="31"/>
  <c r="I101" i="31"/>
  <c r="O101" i="31"/>
  <c r="R101" i="31"/>
  <c r="U101" i="31"/>
  <c r="X101" i="31"/>
  <c r="AA101" i="31"/>
  <c r="AD101" i="31"/>
  <c r="AG101" i="31"/>
  <c r="AJ101" i="31"/>
  <c r="AM101" i="31"/>
  <c r="AP101" i="31"/>
  <c r="AS101" i="31"/>
  <c r="AV101" i="31"/>
  <c r="AY101" i="31"/>
  <c r="BB101" i="31"/>
  <c r="BE101" i="31"/>
  <c r="BH101" i="31"/>
  <c r="BK101" i="31"/>
  <c r="BN101" i="31"/>
  <c r="BQ101" i="31"/>
  <c r="BT101" i="31"/>
  <c r="BW101" i="31"/>
  <c r="BZ101" i="31"/>
  <c r="CE102" i="31"/>
  <c r="CF102" i="31"/>
  <c r="CG102" i="31"/>
  <c r="O103" i="31"/>
  <c r="R103" i="31"/>
  <c r="U103" i="31"/>
  <c r="X103" i="31"/>
  <c r="AA103" i="31"/>
  <c r="AD103" i="31"/>
  <c r="AG103" i="31"/>
  <c r="AJ103" i="31"/>
  <c r="AM103" i="31"/>
  <c r="AP103" i="31"/>
  <c r="AS103" i="31"/>
  <c r="AV103" i="31"/>
  <c r="AY103" i="31"/>
  <c r="BB103" i="31"/>
  <c r="BE103" i="31"/>
  <c r="BH103" i="31"/>
  <c r="BK103" i="31"/>
  <c r="BN103" i="31"/>
  <c r="BQ103" i="31"/>
  <c r="BT103" i="31"/>
  <c r="BW103" i="31"/>
  <c r="BZ103" i="31"/>
  <c r="I104" i="31"/>
  <c r="O104" i="31"/>
  <c r="R104" i="31"/>
  <c r="U104" i="31"/>
  <c r="X104" i="31"/>
  <c r="AA104" i="31"/>
  <c r="AD104" i="31"/>
  <c r="AG104" i="31"/>
  <c r="AJ104" i="31"/>
  <c r="AM104" i="31"/>
  <c r="AP104" i="31"/>
  <c r="AS104" i="31"/>
  <c r="AV104" i="31"/>
  <c r="AY104" i="31"/>
  <c r="BB104" i="31"/>
  <c r="BE104" i="31"/>
  <c r="BH104" i="31"/>
  <c r="BK104" i="31"/>
  <c r="BN104" i="31"/>
  <c r="BQ104" i="31"/>
  <c r="BT104" i="31"/>
  <c r="BW104" i="31"/>
  <c r="BZ104" i="31"/>
  <c r="I105" i="31"/>
  <c r="O105" i="31"/>
  <c r="R105" i="31"/>
  <c r="U105" i="31"/>
  <c r="X105" i="31"/>
  <c r="AA105" i="31"/>
  <c r="AD105" i="31"/>
  <c r="AG105" i="31"/>
  <c r="AJ105" i="31"/>
  <c r="AM105" i="31"/>
  <c r="AP105" i="31"/>
  <c r="AS105" i="31"/>
  <c r="AV105" i="31"/>
  <c r="AY105" i="31"/>
  <c r="BB105" i="31"/>
  <c r="BE105" i="31"/>
  <c r="BH105" i="31"/>
  <c r="BK105" i="31"/>
  <c r="BN105" i="31"/>
  <c r="BQ105" i="31"/>
  <c r="BT105" i="31"/>
  <c r="BW105" i="31"/>
  <c r="BZ105" i="31"/>
  <c r="I106" i="31"/>
  <c r="O106" i="31"/>
  <c r="R106" i="31"/>
  <c r="U106" i="31"/>
  <c r="X106" i="31"/>
  <c r="AA106" i="31"/>
  <c r="AD106" i="31"/>
  <c r="AG106" i="31"/>
  <c r="AJ106" i="31"/>
  <c r="AM106" i="31"/>
  <c r="AP106" i="31"/>
  <c r="AS106" i="31"/>
  <c r="AV106" i="31"/>
  <c r="AY106" i="31"/>
  <c r="BB106" i="31"/>
  <c r="BE106" i="31"/>
  <c r="BH106" i="31"/>
  <c r="BK106" i="31"/>
  <c r="BN106" i="31"/>
  <c r="BQ106" i="31"/>
  <c r="BT106" i="31"/>
  <c r="BW106" i="31"/>
  <c r="BZ106" i="31"/>
  <c r="I107" i="31"/>
  <c r="O107" i="31"/>
  <c r="R107" i="31"/>
  <c r="U107" i="31"/>
  <c r="X107" i="31"/>
  <c r="AA107" i="31"/>
  <c r="AD107" i="31"/>
  <c r="AG107" i="31"/>
  <c r="AJ107" i="31"/>
  <c r="AM107" i="31"/>
  <c r="AP107" i="31"/>
  <c r="AS107" i="31"/>
  <c r="AV107" i="31"/>
  <c r="AY107" i="31"/>
  <c r="BB107" i="31"/>
  <c r="BE107" i="31"/>
  <c r="BH107" i="31"/>
  <c r="BK107" i="31"/>
  <c r="BN107" i="31"/>
  <c r="BQ107" i="31"/>
  <c r="BT107" i="31"/>
  <c r="BW107" i="31"/>
  <c r="BZ107" i="31"/>
  <c r="I108" i="31"/>
  <c r="N108" i="31"/>
  <c r="O108" i="31"/>
  <c r="Q108" i="31"/>
  <c r="R108" i="31"/>
  <c r="U108" i="31"/>
  <c r="X108" i="31"/>
  <c r="AA108" i="31"/>
  <c r="AD108" i="31"/>
  <c r="AG108" i="31"/>
  <c r="AJ108" i="31"/>
  <c r="AM108" i="31"/>
  <c r="AP108" i="31"/>
  <c r="AS108" i="31"/>
  <c r="AV108" i="31"/>
  <c r="AY108" i="31"/>
  <c r="BB108" i="31"/>
  <c r="BE108" i="31"/>
  <c r="BH108" i="31"/>
  <c r="BK108" i="31"/>
  <c r="BN108" i="31"/>
  <c r="BQ108" i="31"/>
  <c r="BT108" i="31"/>
  <c r="BW108" i="31"/>
  <c r="BZ108" i="31"/>
  <c r="CE109" i="31"/>
  <c r="CF109" i="31"/>
  <c r="CG109" i="31"/>
  <c r="I110" i="31"/>
  <c r="O110" i="31"/>
  <c r="R110" i="31"/>
  <c r="U110" i="31"/>
  <c r="X110" i="31"/>
  <c r="AA110" i="31"/>
  <c r="AD110" i="31"/>
  <c r="AG110" i="31"/>
  <c r="AJ110" i="31"/>
  <c r="AM110" i="31"/>
  <c r="AP110" i="31"/>
  <c r="AS110" i="31"/>
  <c r="AV110" i="31"/>
  <c r="AY110" i="31"/>
  <c r="BB110" i="31"/>
  <c r="BE110" i="31"/>
  <c r="BH110" i="31"/>
  <c r="BK110" i="31"/>
  <c r="BN110" i="31"/>
  <c r="BQ110" i="31"/>
  <c r="BT110" i="31"/>
  <c r="BW110" i="31"/>
  <c r="BZ110" i="31"/>
  <c r="I111" i="31"/>
  <c r="O111" i="31"/>
  <c r="R111" i="31"/>
  <c r="U111" i="31"/>
  <c r="X111" i="31"/>
  <c r="AA111" i="31"/>
  <c r="AD111" i="31"/>
  <c r="AG111" i="31"/>
  <c r="AJ111" i="31"/>
  <c r="AM111" i="31"/>
  <c r="AP111" i="31"/>
  <c r="AS111" i="31"/>
  <c r="AV111" i="31"/>
  <c r="AY111" i="31"/>
  <c r="BB111" i="31"/>
  <c r="BE111" i="31"/>
  <c r="BH111" i="31"/>
  <c r="BK111" i="31"/>
  <c r="BN111" i="31"/>
  <c r="BQ111" i="31"/>
  <c r="BT111" i="31"/>
  <c r="BW111" i="31"/>
  <c r="BZ111" i="31"/>
  <c r="I112" i="31"/>
  <c r="O112" i="31"/>
  <c r="R112" i="31"/>
  <c r="U112" i="31"/>
  <c r="X112" i="31"/>
  <c r="AA112" i="31"/>
  <c r="AD112" i="31"/>
  <c r="AG112" i="31"/>
  <c r="AJ112" i="31"/>
  <c r="AM112" i="31"/>
  <c r="AP112" i="31"/>
  <c r="AS112" i="31"/>
  <c r="AV112" i="31"/>
  <c r="AY112" i="31"/>
  <c r="BB112" i="31"/>
  <c r="BE112" i="31"/>
  <c r="BH112" i="31"/>
  <c r="BK112" i="31"/>
  <c r="BN112" i="31"/>
  <c r="BQ112" i="31"/>
  <c r="BT112" i="31"/>
  <c r="BW112" i="31"/>
  <c r="BZ112" i="31"/>
  <c r="I113" i="31"/>
  <c r="O113" i="31"/>
  <c r="R113" i="31"/>
  <c r="U113" i="31"/>
  <c r="X113" i="31"/>
  <c r="AA113" i="31"/>
  <c r="AD113" i="31"/>
  <c r="AG113" i="31"/>
  <c r="AJ113" i="31"/>
  <c r="AM113" i="31"/>
  <c r="AP113" i="31"/>
  <c r="AS113" i="31"/>
  <c r="AV113" i="31"/>
  <c r="AY113" i="31"/>
  <c r="BB113" i="31"/>
  <c r="BE113" i="31"/>
  <c r="BH113" i="31"/>
  <c r="BK113" i="31"/>
  <c r="BN113" i="31"/>
  <c r="BQ113" i="31"/>
  <c r="BT113" i="31"/>
  <c r="BW113" i="31"/>
  <c r="BZ113" i="31"/>
  <c r="CE114" i="31"/>
  <c r="CF114" i="31"/>
  <c r="CG114" i="31"/>
  <c r="I115" i="31"/>
  <c r="O115" i="31"/>
  <c r="R115" i="31"/>
  <c r="U115" i="31"/>
  <c r="X115" i="31"/>
  <c r="AA115" i="31"/>
  <c r="AD115" i="31"/>
  <c r="AG115" i="31"/>
  <c r="AJ115" i="31"/>
  <c r="AM115" i="31"/>
  <c r="AP115" i="31"/>
  <c r="AS115" i="31"/>
  <c r="AV115" i="31"/>
  <c r="AY115" i="31"/>
  <c r="BB115" i="31"/>
  <c r="BE115" i="31"/>
  <c r="BH115" i="31"/>
  <c r="BK115" i="31"/>
  <c r="BN115" i="31"/>
  <c r="BQ115" i="31"/>
  <c r="BT115" i="31"/>
  <c r="BW115" i="31"/>
  <c r="BZ115" i="31"/>
  <c r="CE115" i="31"/>
  <c r="CF115" i="31"/>
  <c r="CG115" i="31"/>
  <c r="I116" i="31"/>
  <c r="O116" i="31"/>
  <c r="R116" i="31"/>
  <c r="U116" i="31"/>
  <c r="X116" i="31"/>
  <c r="AA116" i="31"/>
  <c r="AD116" i="31"/>
  <c r="AG116" i="31"/>
  <c r="AJ116" i="31"/>
  <c r="AM116" i="31"/>
  <c r="AP116" i="31"/>
  <c r="AS116" i="31"/>
  <c r="AV116" i="31"/>
  <c r="AY116" i="31"/>
  <c r="BB116" i="31"/>
  <c r="BE116" i="31"/>
  <c r="BH116" i="31"/>
  <c r="BK116" i="31"/>
  <c r="BN116" i="31"/>
  <c r="BQ116" i="31"/>
  <c r="BT116" i="31"/>
  <c r="BW116" i="31"/>
  <c r="BZ116" i="31"/>
  <c r="I117" i="31"/>
  <c r="O117" i="31"/>
  <c r="R117" i="31"/>
  <c r="U117" i="31"/>
  <c r="X117" i="31"/>
  <c r="AA117" i="31"/>
  <c r="AD117" i="31"/>
  <c r="AG117" i="31"/>
  <c r="AJ117" i="31"/>
  <c r="AM117" i="31"/>
  <c r="AP117" i="31"/>
  <c r="AS117" i="31"/>
  <c r="AV117" i="31"/>
  <c r="AY117" i="31"/>
  <c r="BB117" i="31"/>
  <c r="BE117" i="31"/>
  <c r="BH117" i="31"/>
  <c r="BK117" i="31"/>
  <c r="BN117" i="31"/>
  <c r="BQ117" i="31"/>
  <c r="BT117" i="31"/>
  <c r="BW117" i="31"/>
  <c r="BZ117" i="31"/>
  <c r="I118" i="31"/>
  <c r="O118" i="31"/>
  <c r="R118" i="31"/>
  <c r="U118" i="31"/>
  <c r="X118" i="31"/>
  <c r="AA118" i="31"/>
  <c r="AD118" i="31"/>
  <c r="AG118" i="31"/>
  <c r="AJ118" i="31"/>
  <c r="AM118" i="31"/>
  <c r="AP118" i="31"/>
  <c r="AS118" i="31"/>
  <c r="AV118" i="31"/>
  <c r="AY118" i="31"/>
  <c r="BB118" i="31"/>
  <c r="BE118" i="31"/>
  <c r="BH118" i="31"/>
  <c r="BK118" i="31"/>
  <c r="BN118" i="31"/>
  <c r="BQ118" i="31"/>
  <c r="BT118" i="31"/>
  <c r="BW118" i="31"/>
  <c r="BZ118" i="31"/>
  <c r="CE118" i="31"/>
  <c r="CF118" i="31"/>
  <c r="CG118" i="31"/>
  <c r="I119" i="31"/>
  <c r="O119" i="31"/>
  <c r="R119" i="31"/>
  <c r="U119" i="31"/>
  <c r="X119" i="31"/>
  <c r="AA119" i="31"/>
  <c r="AD119" i="31"/>
  <c r="AG119" i="31"/>
  <c r="AJ119" i="31"/>
  <c r="AM119" i="31"/>
  <c r="AP119" i="31"/>
  <c r="AS119" i="31"/>
  <c r="AV119" i="31"/>
  <c r="AY119" i="31"/>
  <c r="BB119" i="31"/>
  <c r="BE119" i="31"/>
  <c r="BH119" i="31"/>
  <c r="BK119" i="31"/>
  <c r="BN119" i="31"/>
  <c r="BQ119" i="31"/>
  <c r="BT119" i="31"/>
  <c r="BW119" i="31"/>
  <c r="BZ119" i="31"/>
  <c r="I120" i="31"/>
  <c r="O120" i="31"/>
  <c r="R120" i="31"/>
  <c r="U120" i="31"/>
  <c r="X120" i="31"/>
  <c r="AA120" i="31"/>
  <c r="AD120" i="31"/>
  <c r="AG120" i="31"/>
  <c r="AJ120" i="31"/>
  <c r="AM120" i="31"/>
  <c r="AP120" i="31"/>
  <c r="AS120" i="31"/>
  <c r="AV120" i="31"/>
  <c r="AY120" i="31"/>
  <c r="BB120" i="31"/>
  <c r="BE120" i="31"/>
  <c r="BH120" i="31"/>
  <c r="BK120" i="31"/>
  <c r="BN120" i="31"/>
  <c r="BQ120" i="31"/>
  <c r="BT120" i="31"/>
  <c r="BW120" i="31"/>
  <c r="BZ120" i="31"/>
  <c r="I121" i="31"/>
  <c r="O121" i="31"/>
  <c r="R121" i="31"/>
  <c r="U121" i="31"/>
  <c r="X121" i="31"/>
  <c r="AA121" i="31"/>
  <c r="AD121" i="31"/>
  <c r="AG121" i="31"/>
  <c r="AJ121" i="31"/>
  <c r="AM121" i="31"/>
  <c r="AP121" i="31"/>
  <c r="AS121" i="31"/>
  <c r="AV121" i="31"/>
  <c r="AY121" i="31"/>
  <c r="BB121" i="31"/>
  <c r="BE121" i="31"/>
  <c r="BH121" i="31"/>
  <c r="BK121" i="31"/>
  <c r="BN121" i="31"/>
  <c r="BQ121" i="31"/>
  <c r="BT121" i="31"/>
  <c r="BW121" i="31"/>
  <c r="BZ121" i="31"/>
  <c r="I122" i="31"/>
  <c r="O122" i="31"/>
  <c r="R122" i="31"/>
  <c r="U122" i="31"/>
  <c r="X122" i="31"/>
  <c r="AA122" i="31"/>
  <c r="AD122" i="31"/>
  <c r="AG122" i="31"/>
  <c r="AJ122" i="31"/>
  <c r="AM122" i="31"/>
  <c r="AP122" i="31"/>
  <c r="AS122" i="31"/>
  <c r="AV122" i="31"/>
  <c r="AY122" i="31"/>
  <c r="BB122" i="31"/>
  <c r="BE122" i="31"/>
  <c r="BH122" i="31"/>
  <c r="BK122" i="31"/>
  <c r="BN122" i="31"/>
  <c r="BQ122" i="31"/>
  <c r="BT122" i="31"/>
  <c r="BW122" i="31"/>
  <c r="BZ122" i="31"/>
  <c r="I123" i="31"/>
  <c r="O123" i="31"/>
  <c r="R123" i="31"/>
  <c r="U123" i="31"/>
  <c r="X123" i="31"/>
  <c r="AA123" i="31"/>
  <c r="AD123" i="31"/>
  <c r="AG123" i="31"/>
  <c r="AJ123" i="31"/>
  <c r="AM123" i="31"/>
  <c r="AP123" i="31"/>
  <c r="AS123" i="31"/>
  <c r="AV123" i="31"/>
  <c r="AY123" i="31"/>
  <c r="BB123" i="31"/>
  <c r="BE123" i="31"/>
  <c r="BH123" i="31"/>
  <c r="BK123" i="31"/>
  <c r="BN123" i="31"/>
  <c r="BQ123" i="31"/>
  <c r="BT123" i="31"/>
  <c r="BW123" i="31"/>
  <c r="BZ123" i="31"/>
  <c r="CE124" i="31"/>
  <c r="CF124" i="31"/>
  <c r="CG124" i="31"/>
  <c r="I125" i="31"/>
  <c r="O125" i="31"/>
  <c r="R125" i="31"/>
  <c r="U125" i="31"/>
  <c r="X125" i="31"/>
  <c r="AA125" i="31"/>
  <c r="AD125" i="31"/>
  <c r="AG125" i="31"/>
  <c r="AJ125" i="31"/>
  <c r="AM125" i="31"/>
  <c r="AP125" i="31"/>
  <c r="AS125" i="31"/>
  <c r="AV125" i="31"/>
  <c r="AY125" i="31"/>
  <c r="BB125" i="31"/>
  <c r="BE125" i="31"/>
  <c r="BH125" i="31"/>
  <c r="BK125" i="31"/>
  <c r="BN125" i="31"/>
  <c r="BQ125" i="31"/>
  <c r="BT125" i="31"/>
  <c r="BW125" i="31"/>
  <c r="BZ125" i="31"/>
  <c r="I126" i="31"/>
  <c r="O126" i="31"/>
  <c r="R126" i="31"/>
  <c r="U126" i="31"/>
  <c r="X126" i="31"/>
  <c r="AA126" i="31"/>
  <c r="AD126" i="31"/>
  <c r="AG126" i="31"/>
  <c r="AJ126" i="31"/>
  <c r="AM126" i="31"/>
  <c r="AP126" i="31"/>
  <c r="AS126" i="31"/>
  <c r="AV126" i="31"/>
  <c r="AY126" i="31"/>
  <c r="BB126" i="31"/>
  <c r="BE126" i="31"/>
  <c r="BH126" i="31"/>
  <c r="BK126" i="31"/>
  <c r="BN126" i="31"/>
  <c r="BQ126" i="31"/>
  <c r="BT126" i="31"/>
  <c r="BW126" i="31"/>
  <c r="BZ126" i="31"/>
  <c r="CE126" i="31"/>
  <c r="CF126" i="31"/>
  <c r="CG126" i="31"/>
  <c r="I127" i="31"/>
  <c r="O127" i="31"/>
  <c r="R127" i="31"/>
  <c r="U127" i="31"/>
  <c r="X127" i="31"/>
  <c r="AA127" i="31"/>
  <c r="AD127" i="31"/>
  <c r="AG127" i="31"/>
  <c r="AJ127" i="31"/>
  <c r="AM127" i="31"/>
  <c r="AP127" i="31"/>
  <c r="AS127" i="31"/>
  <c r="AV127" i="31"/>
  <c r="AY127" i="31"/>
  <c r="BB127" i="31"/>
  <c r="BE127" i="31"/>
  <c r="BH127" i="31"/>
  <c r="BN127" i="31"/>
  <c r="BQ127" i="31"/>
  <c r="BT127" i="31"/>
  <c r="BW127" i="31"/>
  <c r="BZ127" i="31"/>
  <c r="I128" i="31"/>
  <c r="N128" i="31"/>
  <c r="O128" i="31"/>
  <c r="Q128" i="31"/>
  <c r="R128" i="31"/>
  <c r="U128" i="31"/>
  <c r="X128" i="31"/>
  <c r="AA128" i="31"/>
  <c r="AD128" i="31"/>
  <c r="AG128" i="31"/>
  <c r="AJ128" i="31"/>
  <c r="AM128" i="31"/>
  <c r="AP128" i="31"/>
  <c r="AS128" i="31"/>
  <c r="AV128" i="31"/>
  <c r="AY128" i="31"/>
  <c r="BB128" i="31"/>
  <c r="BE128" i="31"/>
  <c r="BH128" i="31"/>
  <c r="BK128" i="31"/>
  <c r="BN128" i="31"/>
  <c r="BQ128" i="31"/>
  <c r="BT128" i="31"/>
  <c r="BW128" i="31"/>
  <c r="BZ128" i="31"/>
  <c r="I129" i="31"/>
  <c r="O129" i="31"/>
  <c r="R129" i="31"/>
  <c r="U129" i="31"/>
  <c r="X129" i="31"/>
  <c r="AA129" i="31"/>
  <c r="AD129" i="31"/>
  <c r="AG129" i="31"/>
  <c r="AJ129" i="31"/>
  <c r="AM129" i="31"/>
  <c r="AP129" i="31"/>
  <c r="AS129" i="31"/>
  <c r="AV129" i="31"/>
  <c r="AY129" i="31"/>
  <c r="BB129" i="31"/>
  <c r="BE129" i="31"/>
  <c r="BH129" i="31"/>
  <c r="BK129" i="31"/>
  <c r="BN129" i="31"/>
  <c r="BQ129" i="31"/>
  <c r="BT129" i="31"/>
  <c r="BW129" i="31"/>
  <c r="BZ129" i="31"/>
  <c r="CE129" i="31"/>
  <c r="CF129" i="31"/>
  <c r="CG129" i="31"/>
  <c r="I130" i="31"/>
  <c r="O130" i="31"/>
  <c r="R130" i="31"/>
  <c r="U130" i="31"/>
  <c r="X130" i="31"/>
  <c r="AA130" i="31"/>
  <c r="AD130" i="31"/>
  <c r="AG130" i="31"/>
  <c r="AJ130" i="31"/>
  <c r="AM130" i="31"/>
  <c r="AP130" i="31"/>
  <c r="AS130" i="31"/>
  <c r="AV130" i="31"/>
  <c r="AY130" i="31"/>
  <c r="BB130" i="31"/>
  <c r="BE130" i="31"/>
  <c r="BH130" i="31"/>
  <c r="BK130" i="31"/>
  <c r="BN130" i="31"/>
  <c r="BQ130" i="31"/>
  <c r="BT130" i="31"/>
  <c r="BW130" i="31"/>
  <c r="BZ130" i="31"/>
  <c r="I131" i="31"/>
  <c r="N131" i="31"/>
  <c r="O131" i="31"/>
  <c r="Q131" i="31"/>
  <c r="R131" i="31"/>
  <c r="U131" i="31"/>
  <c r="X131" i="31"/>
  <c r="AA131" i="31"/>
  <c r="AD131" i="31"/>
  <c r="AG131" i="31"/>
  <c r="AJ131" i="31"/>
  <c r="AM131" i="31"/>
  <c r="AP131" i="31"/>
  <c r="AS131" i="31"/>
  <c r="AV131" i="31"/>
  <c r="AY131" i="31"/>
  <c r="BB131" i="31"/>
  <c r="BE131" i="31"/>
  <c r="BH131" i="31"/>
  <c r="BK131" i="31"/>
  <c r="BN131" i="31"/>
  <c r="BQ131" i="31"/>
  <c r="BT131" i="31"/>
  <c r="BW131" i="31"/>
  <c r="BZ131" i="31"/>
  <c r="I132" i="31"/>
  <c r="O132" i="31"/>
  <c r="R132" i="31"/>
  <c r="U132" i="31"/>
  <c r="X132" i="31"/>
  <c r="AA132" i="31"/>
  <c r="AD132" i="31"/>
  <c r="AG132" i="31"/>
  <c r="AJ132" i="31"/>
  <c r="AM132" i="31"/>
  <c r="AP132" i="31"/>
  <c r="AS132" i="31"/>
  <c r="AV132" i="31"/>
  <c r="AY132" i="31"/>
  <c r="BB132" i="31"/>
  <c r="BE132" i="31"/>
  <c r="BH132" i="31"/>
  <c r="BK132" i="31"/>
  <c r="BN132" i="31"/>
  <c r="BQ132" i="31"/>
  <c r="BT132" i="31"/>
  <c r="BW132" i="31"/>
  <c r="BZ132" i="31"/>
  <c r="I133" i="31"/>
  <c r="O133" i="31"/>
  <c r="R133" i="31"/>
  <c r="U133" i="31"/>
  <c r="X133" i="31"/>
  <c r="AA133" i="31"/>
  <c r="AD133" i="31"/>
  <c r="AG133" i="31"/>
  <c r="AJ133" i="31"/>
  <c r="AM133" i="31"/>
  <c r="AP133" i="31"/>
  <c r="AS133" i="31"/>
  <c r="AV133" i="31"/>
  <c r="AY133" i="31"/>
  <c r="BB133" i="31"/>
  <c r="BE133" i="31"/>
  <c r="BH133" i="31"/>
  <c r="BK133" i="31"/>
  <c r="BN133" i="31"/>
  <c r="BQ133" i="31"/>
  <c r="BT133" i="31"/>
  <c r="BW133" i="31"/>
  <c r="BZ133" i="31"/>
  <c r="CE134" i="31"/>
  <c r="CF134" i="31"/>
  <c r="CG134" i="31"/>
  <c r="CE135" i="31"/>
  <c r="CF135" i="31"/>
  <c r="CG135" i="31"/>
  <c r="I136" i="31"/>
  <c r="O136" i="31"/>
  <c r="R136" i="31"/>
  <c r="U136" i="31"/>
  <c r="X136" i="31"/>
  <c r="AA136" i="31"/>
  <c r="AD136" i="31"/>
  <c r="AG136" i="31"/>
  <c r="AJ136" i="31"/>
  <c r="AM136" i="31"/>
  <c r="AP136" i="31"/>
  <c r="AS136" i="31"/>
  <c r="AV136" i="31"/>
  <c r="AY136" i="31"/>
  <c r="BB136" i="31"/>
  <c r="BE136" i="31"/>
  <c r="BH136" i="31"/>
  <c r="BK136" i="31"/>
  <c r="BN136" i="31"/>
  <c r="BQ136" i="31"/>
  <c r="BT136" i="31"/>
  <c r="BW136" i="31"/>
  <c r="BZ136" i="31"/>
  <c r="I137" i="31"/>
  <c r="O137" i="31"/>
  <c r="R137" i="31"/>
  <c r="U137" i="31"/>
  <c r="X137" i="31"/>
  <c r="AA137" i="31"/>
  <c r="AD137" i="31"/>
  <c r="AG137" i="31"/>
  <c r="AJ137" i="31"/>
  <c r="AM137" i="31"/>
  <c r="AP137" i="31"/>
  <c r="AS137" i="31"/>
  <c r="AV137" i="31"/>
  <c r="AY137" i="31"/>
  <c r="BB137" i="31"/>
  <c r="BE137" i="31"/>
  <c r="BH137" i="31"/>
  <c r="BK137" i="31"/>
  <c r="BN137" i="31"/>
  <c r="BQ137" i="31"/>
  <c r="BT137" i="31"/>
  <c r="BW137" i="31"/>
  <c r="BZ137" i="31"/>
  <c r="I138" i="31"/>
  <c r="O138" i="31"/>
  <c r="R138" i="31"/>
  <c r="U138" i="31"/>
  <c r="X138" i="31"/>
  <c r="AA138" i="31"/>
  <c r="AD138" i="31"/>
  <c r="AG138" i="31"/>
  <c r="AJ138" i="31"/>
  <c r="AM138" i="31"/>
  <c r="AP138" i="31"/>
  <c r="AS138" i="31"/>
  <c r="AV138" i="31"/>
  <c r="AY138" i="31"/>
  <c r="BB138" i="31"/>
  <c r="BE138" i="31"/>
  <c r="BH138" i="31"/>
  <c r="BK138" i="31"/>
  <c r="BN138" i="31"/>
  <c r="BQ138" i="31"/>
  <c r="BT138" i="31"/>
  <c r="BW138" i="31"/>
  <c r="BZ138" i="31"/>
  <c r="I139" i="31"/>
  <c r="O139" i="31"/>
  <c r="R139" i="31"/>
  <c r="U139" i="31"/>
  <c r="X139" i="31"/>
  <c r="AA139" i="31"/>
  <c r="AD139" i="31"/>
  <c r="AG139" i="31"/>
  <c r="AJ139" i="31"/>
  <c r="AM139" i="31"/>
  <c r="AP139" i="31"/>
  <c r="AS139" i="31"/>
  <c r="AV139" i="31"/>
  <c r="AY139" i="31"/>
  <c r="BB139" i="31"/>
  <c r="BE139" i="31"/>
  <c r="BH139" i="31"/>
  <c r="BK139" i="31"/>
  <c r="BN139" i="31"/>
  <c r="BQ139" i="31"/>
  <c r="BT139" i="31"/>
  <c r="BW139" i="31"/>
  <c r="BZ139" i="31"/>
  <c r="I140" i="31"/>
  <c r="O140" i="31"/>
  <c r="R140" i="31"/>
  <c r="U140" i="31"/>
  <c r="X140" i="31"/>
  <c r="AA140" i="31"/>
  <c r="AD140" i="31"/>
  <c r="AG140" i="31"/>
  <c r="AJ140" i="31"/>
  <c r="AM140" i="31"/>
  <c r="AP140" i="31"/>
  <c r="AS140" i="31"/>
  <c r="AV140" i="31"/>
  <c r="AY140" i="31"/>
  <c r="BB140" i="31"/>
  <c r="BE140" i="31"/>
  <c r="BH140" i="31"/>
  <c r="BK140" i="31"/>
  <c r="BN140" i="31"/>
  <c r="BQ140" i="31"/>
  <c r="BT140" i="31"/>
  <c r="BW140" i="31"/>
  <c r="BZ140" i="31"/>
  <c r="I141" i="31"/>
  <c r="O141" i="31"/>
  <c r="R141" i="31"/>
  <c r="U141" i="31"/>
  <c r="X141" i="31"/>
  <c r="AA141" i="31"/>
  <c r="AD141" i="31"/>
  <c r="AG141" i="31"/>
  <c r="AJ141" i="31"/>
  <c r="AM141" i="31"/>
  <c r="AP141" i="31"/>
  <c r="AS141" i="31"/>
  <c r="AV141" i="31"/>
  <c r="AY141" i="31"/>
  <c r="BB141" i="31"/>
  <c r="BE141" i="31"/>
  <c r="BH141" i="31"/>
  <c r="BK141" i="31"/>
  <c r="BN141" i="31"/>
  <c r="BQ141" i="31"/>
  <c r="BT141" i="31"/>
  <c r="BW141" i="31"/>
  <c r="BZ141" i="31"/>
  <c r="I142" i="31"/>
  <c r="O142" i="31"/>
  <c r="R142" i="31"/>
  <c r="U142" i="31"/>
  <c r="X142" i="31"/>
  <c r="AA142" i="31"/>
  <c r="AD142" i="31"/>
  <c r="AG142" i="31"/>
  <c r="AJ142" i="31"/>
  <c r="AM142" i="31"/>
  <c r="AP142" i="31"/>
  <c r="AS142" i="31"/>
  <c r="AV142" i="31"/>
  <c r="AY142" i="31"/>
  <c r="BB142" i="31"/>
  <c r="BE142" i="31"/>
  <c r="BH142" i="31"/>
  <c r="BK142" i="31"/>
  <c r="BN142" i="31"/>
  <c r="BQ142" i="31"/>
  <c r="BT142" i="31"/>
  <c r="BW142" i="31"/>
  <c r="BZ142" i="31"/>
  <c r="I143" i="31"/>
  <c r="O143" i="31"/>
  <c r="R143" i="31"/>
  <c r="U143" i="31"/>
  <c r="X143" i="31"/>
  <c r="AA143" i="31"/>
  <c r="AD143" i="31"/>
  <c r="AG143" i="31"/>
  <c r="AJ143" i="31"/>
  <c r="AM143" i="31"/>
  <c r="AP143" i="31"/>
  <c r="AS143" i="31"/>
  <c r="AV143" i="31"/>
  <c r="AY143" i="31"/>
  <c r="BB143" i="31"/>
  <c r="BE143" i="31"/>
  <c r="BH143" i="31"/>
  <c r="BK143" i="31"/>
  <c r="BN143" i="31"/>
  <c r="BQ143" i="31"/>
  <c r="BT143" i="31"/>
  <c r="BW143" i="31"/>
  <c r="BZ143" i="31"/>
  <c r="I144" i="31"/>
  <c r="O144" i="31"/>
  <c r="R144" i="31"/>
  <c r="U144" i="31"/>
  <c r="X144" i="31"/>
  <c r="AA144" i="31"/>
  <c r="AD144" i="31"/>
  <c r="AG144" i="31"/>
  <c r="AJ144" i="31"/>
  <c r="AM144" i="31"/>
  <c r="AP144" i="31"/>
  <c r="AS144" i="31"/>
  <c r="AV144" i="31"/>
  <c r="AY144" i="31"/>
  <c r="BB144" i="31"/>
  <c r="BE144" i="31"/>
  <c r="BH144" i="31"/>
  <c r="BK144" i="31"/>
  <c r="BN144" i="31"/>
  <c r="BQ144" i="31"/>
  <c r="BT144" i="31"/>
  <c r="BW144" i="31"/>
  <c r="BZ144" i="31"/>
  <c r="CE144" i="31"/>
  <c r="CF144" i="31"/>
  <c r="CG144" i="31"/>
  <c r="CE145" i="31"/>
  <c r="CF145" i="31"/>
  <c r="CG145" i="31"/>
  <c r="I146" i="31"/>
  <c r="O146" i="31"/>
  <c r="R146" i="31"/>
  <c r="U146" i="31"/>
  <c r="X146" i="31"/>
  <c r="AA146" i="31"/>
  <c r="AD146" i="31"/>
  <c r="AG146" i="31"/>
  <c r="AJ146" i="31"/>
  <c r="AM146" i="31"/>
  <c r="AP146" i="31"/>
  <c r="AS146" i="31"/>
  <c r="AV146" i="31"/>
  <c r="AY146" i="31"/>
  <c r="BB146" i="31"/>
  <c r="BE146" i="31"/>
  <c r="BH146" i="31"/>
  <c r="BK146" i="31"/>
  <c r="BN146" i="31"/>
  <c r="BQ146" i="31"/>
  <c r="BT146" i="31"/>
  <c r="BW146" i="31"/>
  <c r="BZ146" i="31"/>
  <c r="F148" i="31"/>
  <c r="L148" i="31"/>
  <c r="CB148" i="31"/>
  <c r="I148" i="31"/>
  <c r="O148" i="31"/>
  <c r="R148" i="31"/>
  <c r="U148" i="31"/>
  <c r="X148" i="31"/>
  <c r="AA148" i="31"/>
  <c r="AD148" i="31"/>
  <c r="AG148" i="31"/>
  <c r="AJ148" i="31"/>
  <c r="AM148" i="31"/>
  <c r="AP148" i="31"/>
  <c r="AS148" i="31"/>
  <c r="AV148" i="31"/>
  <c r="AY148" i="31"/>
  <c r="BB148" i="31"/>
  <c r="BE148" i="31"/>
  <c r="BH148" i="31"/>
  <c r="BK148" i="31"/>
  <c r="BN148" i="31"/>
  <c r="BQ148" i="31"/>
  <c r="BT148" i="31"/>
  <c r="BW148" i="31"/>
  <c r="BZ148" i="31"/>
  <c r="F149" i="31"/>
  <c r="I149" i="31"/>
  <c r="L149" i="31"/>
  <c r="O149" i="31"/>
  <c r="R149" i="31"/>
  <c r="U149" i="31"/>
  <c r="X149" i="31"/>
  <c r="AA149" i="31"/>
  <c r="AD149" i="31"/>
  <c r="AG149" i="31"/>
  <c r="AJ149" i="31"/>
  <c r="AM149" i="31"/>
  <c r="AP149" i="31"/>
  <c r="AS149" i="31"/>
  <c r="AV149" i="31"/>
  <c r="AY149" i="31"/>
  <c r="BB149" i="31"/>
  <c r="BE149" i="31"/>
  <c r="BH149" i="31"/>
  <c r="BK149" i="31"/>
  <c r="BN149" i="31"/>
  <c r="BQ149" i="31"/>
  <c r="BT149" i="31"/>
  <c r="BW149" i="31"/>
  <c r="BZ149" i="31"/>
  <c r="BD5" i="15"/>
  <c r="BD6" i="15"/>
  <c r="BD8" i="15"/>
  <c r="BD9" i="15"/>
  <c r="BD20" i="15"/>
  <c r="BD21" i="15"/>
  <c r="BD26" i="15"/>
  <c r="BD27" i="15"/>
  <c r="BD36" i="15"/>
  <c r="BD37" i="15"/>
  <c r="BD38" i="15"/>
  <c r="BD49" i="15"/>
  <c r="BD50" i="15"/>
  <c r="BD57" i="15"/>
  <c r="BD58" i="15"/>
  <c r="BD60" i="15"/>
  <c r="BD61" i="15"/>
  <c r="BD69" i="15"/>
  <c r="BD70" i="15"/>
  <c r="I145" i="31"/>
  <c r="O145" i="31"/>
  <c r="R145" i="31"/>
  <c r="U145" i="31"/>
  <c r="X145" i="31"/>
  <c r="AA145" i="31"/>
  <c r="AD145" i="31"/>
  <c r="AG145" i="31"/>
  <c r="AJ145" i="31"/>
  <c r="AM145" i="31"/>
  <c r="AP145" i="31"/>
  <c r="AS145" i="31"/>
  <c r="AV145" i="31"/>
  <c r="AY145" i="31"/>
  <c r="BB145" i="31"/>
  <c r="BE145" i="31"/>
  <c r="BH145" i="31"/>
  <c r="BK145" i="31"/>
  <c r="BN145" i="31"/>
  <c r="BQ145" i="31"/>
  <c r="BT145" i="31"/>
  <c r="BW145" i="31"/>
  <c r="BZ145" i="31"/>
  <c r="E67" i="14"/>
  <c r="G67" i="14"/>
  <c r="H67" i="14"/>
  <c r="E68" i="14"/>
  <c r="E69" i="14"/>
  <c r="E70" i="14"/>
  <c r="E71" i="14"/>
  <c r="N99" i="31"/>
  <c r="I67" i="14"/>
  <c r="J67" i="14"/>
  <c r="CI5" i="28"/>
  <c r="CI6" i="28"/>
  <c r="CI11" i="28"/>
  <c r="CI12" i="28"/>
  <c r="CI18" i="28"/>
  <c r="CI19" i="28"/>
  <c r="CI25" i="28"/>
  <c r="CI26" i="28"/>
  <c r="CI32" i="28"/>
  <c r="CI33" i="28"/>
  <c r="CJ5" i="28"/>
  <c r="CJ6" i="28"/>
  <c r="CK6" i="28"/>
  <c r="CJ11" i="28"/>
  <c r="CJ12" i="28"/>
  <c r="CJ18" i="28"/>
  <c r="CJ19" i="28"/>
  <c r="CK19" i="28"/>
  <c r="CJ25" i="28"/>
  <c r="CJ26" i="28"/>
  <c r="CK26" i="28"/>
  <c r="CJ32" i="28"/>
  <c r="CJ33" i="28"/>
  <c r="CK33" i="28"/>
  <c r="CL33" i="28" s="1"/>
  <c r="BF8" i="15"/>
  <c r="BF57" i="15"/>
  <c r="AV5" i="15"/>
  <c r="AW5" i="15"/>
  <c r="AV6" i="15"/>
  <c r="AW6" i="15"/>
  <c r="AV10" i="15"/>
  <c r="AW10" i="15"/>
  <c r="M13" i="18"/>
  <c r="J15" i="18"/>
  <c r="J17" i="18"/>
  <c r="AV22" i="15"/>
  <c r="AW22" i="15"/>
  <c r="AM23" i="15"/>
  <c r="AM25" i="15"/>
  <c r="AV26" i="15"/>
  <c r="AW26" i="15"/>
  <c r="AV30" i="15"/>
  <c r="AW30" i="15"/>
  <c r="AV34" i="15"/>
  <c r="AW34" i="15"/>
  <c r="AV36" i="15"/>
  <c r="AW36" i="15"/>
  <c r="AV37" i="15"/>
  <c r="AW37" i="15"/>
  <c r="AV41" i="15"/>
  <c r="AW41" i="15"/>
  <c r="AV45" i="15"/>
  <c r="AW45" i="15"/>
  <c r="AV49" i="15"/>
  <c r="AW49" i="15"/>
  <c r="AV50" i="15"/>
  <c r="AW50" i="15"/>
  <c r="AV53" i="15"/>
  <c r="AW53" i="15"/>
  <c r="AV57" i="15"/>
  <c r="AW57" i="15"/>
  <c r="AV58" i="15"/>
  <c r="AW58" i="15"/>
  <c r="AV63" i="15"/>
  <c r="AW63" i="15"/>
  <c r="AM64" i="15"/>
  <c r="AM65" i="15"/>
  <c r="AV67" i="15"/>
  <c r="AW67" i="15"/>
  <c r="AM68" i="15"/>
  <c r="AV70" i="15"/>
  <c r="AW70" i="15"/>
  <c r="E34" i="14"/>
  <c r="E35" i="14"/>
  <c r="E36" i="14"/>
  <c r="E37" i="14"/>
  <c r="E38" i="14"/>
  <c r="E39" i="14"/>
  <c r="AM5" i="15"/>
  <c r="AM8" i="15"/>
  <c r="AM20" i="15"/>
  <c r="AM21" i="15"/>
  <c r="AM22" i="15"/>
  <c r="AM24" i="15"/>
  <c r="AM26" i="15"/>
  <c r="AM49" i="15"/>
  <c r="AM57" i="15"/>
  <c r="AM58" i="15"/>
  <c r="AM60" i="15"/>
  <c r="AM61" i="15"/>
  <c r="AM69" i="15"/>
  <c r="AM70" i="15"/>
  <c r="AM72" i="15"/>
  <c r="E45" i="32"/>
  <c r="E44" i="32"/>
  <c r="E43" i="32"/>
  <c r="E42" i="32"/>
  <c r="E41" i="32"/>
  <c r="E40" i="32"/>
  <c r="E39" i="32"/>
  <c r="E38" i="32"/>
  <c r="E37" i="32"/>
  <c r="E36" i="32"/>
  <c r="E35" i="32"/>
  <c r="G34" i="32"/>
  <c r="H34" i="32"/>
  <c r="F34" i="32"/>
  <c r="E34" i="32"/>
  <c r="I34" i="32"/>
  <c r="J34" i="32"/>
  <c r="D34" i="32"/>
  <c r="E30" i="32"/>
  <c r="E29" i="32"/>
  <c r="E28" i="32"/>
  <c r="E27" i="32"/>
  <c r="E26" i="32"/>
  <c r="E25" i="32"/>
  <c r="E24" i="32"/>
  <c r="E23" i="32"/>
  <c r="G22" i="32"/>
  <c r="H22" i="32"/>
  <c r="F22" i="32"/>
  <c r="E22" i="32"/>
  <c r="I22" i="32"/>
  <c r="J22" i="32"/>
  <c r="D22" i="32"/>
  <c r="E21" i="32"/>
  <c r="E20" i="32"/>
  <c r="E19" i="32"/>
  <c r="G18" i="32"/>
  <c r="H18" i="32"/>
  <c r="F18" i="32"/>
  <c r="E18" i="32"/>
  <c r="I18" i="32"/>
  <c r="J18" i="32"/>
  <c r="D18" i="32"/>
  <c r="E17" i="32"/>
  <c r="E16" i="32"/>
  <c r="E15" i="32"/>
  <c r="E14" i="32"/>
  <c r="I14" i="32"/>
  <c r="J14" i="32"/>
  <c r="G14" i="32"/>
  <c r="H14" i="32"/>
  <c r="F14" i="32"/>
  <c r="D14" i="32"/>
  <c r="E13" i="32"/>
  <c r="I13" i="32"/>
  <c r="J13" i="32"/>
  <c r="G13" i="32"/>
  <c r="H13" i="32"/>
  <c r="F13" i="32"/>
  <c r="D13" i="32"/>
  <c r="E12" i="32"/>
  <c r="E11" i="32"/>
  <c r="E10" i="32"/>
  <c r="G9" i="32"/>
  <c r="H9" i="32"/>
  <c r="F9" i="32"/>
  <c r="E9" i="32"/>
  <c r="I9" i="32"/>
  <c r="J9" i="32"/>
  <c r="D9" i="32"/>
  <c r="E8" i="32"/>
  <c r="E7" i="32"/>
  <c r="E6" i="32"/>
  <c r="G5" i="32"/>
  <c r="H5" i="32"/>
  <c r="F5" i="32"/>
  <c r="E5" i="32"/>
  <c r="I5" i="32"/>
  <c r="J5" i="32"/>
  <c r="D5" i="32"/>
  <c r="K39" i="32"/>
  <c r="AV7" i="15"/>
  <c r="AW7" i="15"/>
  <c r="F65" i="15"/>
  <c r="AX65" i="15"/>
  <c r="BK65" i="15"/>
  <c r="F63" i="15"/>
  <c r="AX63" i="15"/>
  <c r="BK63" i="15"/>
  <c r="E33" i="18"/>
  <c r="K41" i="18"/>
  <c r="K43" i="18" a="1"/>
  <c r="K43" i="18"/>
  <c r="L41" i="18"/>
  <c r="L43" i="18" a="1"/>
  <c r="L43" i="18"/>
  <c r="M41" i="18"/>
  <c r="M43" i="18" a="1"/>
  <c r="M43" i="18"/>
  <c r="N41" i="18"/>
  <c r="N43" i="18" a="1"/>
  <c r="N43" i="18"/>
  <c r="K22" i="18"/>
  <c r="K30" i="18"/>
  <c r="L22" i="18"/>
  <c r="L28" i="18"/>
  <c r="M22" i="18"/>
  <c r="M29" i="18"/>
  <c r="N22" i="18"/>
  <c r="N28" i="18"/>
  <c r="E32" i="18"/>
  <c r="G38" i="29"/>
  <c r="H38" i="29"/>
  <c r="I38" i="29"/>
  <c r="G46" i="29"/>
  <c r="H46" i="29"/>
  <c r="I46" i="29"/>
  <c r="G45" i="29"/>
  <c r="G47" i="29"/>
  <c r="H45" i="29"/>
  <c r="H47" i="29"/>
  <c r="I45" i="29"/>
  <c r="I47" i="29"/>
  <c r="E28" i="15"/>
  <c r="BI28" i="15"/>
  <c r="F28" i="15"/>
  <c r="AX28" i="15"/>
  <c r="BA28" i="15" a="1"/>
  <c r="BA28" i="15"/>
  <c r="BD28" i="15"/>
  <c r="BC28" i="15"/>
  <c r="BB28" i="15"/>
  <c r="BK28" i="15"/>
  <c r="E51" i="15"/>
  <c r="BI51" i="15"/>
  <c r="F51" i="15"/>
  <c r="AX51" i="15"/>
  <c r="BA51" i="15" a="1"/>
  <c r="BA51" i="15"/>
  <c r="BD51" i="15"/>
  <c r="BC51" i="15"/>
  <c r="BB51" i="15"/>
  <c r="BK51" i="15"/>
  <c r="AV51" i="15"/>
  <c r="AW51" i="15"/>
  <c r="AV28" i="15"/>
  <c r="AW28" i="15"/>
  <c r="E70" i="15"/>
  <c r="F70" i="15"/>
  <c r="AX70" i="15"/>
  <c r="BA70" i="15" a="1"/>
  <c r="BA70" i="15"/>
  <c r="BB70" i="15"/>
  <c r="BC70" i="15"/>
  <c r="BK70" i="15"/>
  <c r="F69" i="15"/>
  <c r="AV69" i="15"/>
  <c r="AW69" i="15"/>
  <c r="AX69" i="15"/>
  <c r="BA69" i="15" a="1"/>
  <c r="BA69" i="15"/>
  <c r="BB69" i="15"/>
  <c r="BC69" i="15"/>
  <c r="BI69" i="15"/>
  <c r="BK69" i="15"/>
  <c r="AZ69" i="15"/>
  <c r="BL69" i="15"/>
  <c r="E36" i="15"/>
  <c r="BI36" i="15"/>
  <c r="F36" i="15"/>
  <c r="AX36" i="15"/>
  <c r="BA36" i="15" a="1"/>
  <c r="BA36" i="15"/>
  <c r="BB36" i="15"/>
  <c r="BK36" i="15"/>
  <c r="E37" i="15"/>
  <c r="BI37" i="15"/>
  <c r="F37" i="15"/>
  <c r="AX37" i="15"/>
  <c r="BA37" i="15" a="1"/>
  <c r="BA37" i="15"/>
  <c r="BB37" i="15"/>
  <c r="BK37" i="15"/>
  <c r="E38" i="15"/>
  <c r="BI38" i="15"/>
  <c r="F38" i="15"/>
  <c r="AV38" i="15"/>
  <c r="AW38" i="15"/>
  <c r="AX38" i="15"/>
  <c r="BA38" i="15" a="1"/>
  <c r="BA38" i="15"/>
  <c r="BB38" i="15"/>
  <c r="BK38" i="15"/>
  <c r="BC5" i="15"/>
  <c r="BC6" i="15"/>
  <c r="BC10" i="15"/>
  <c r="BC7" i="15"/>
  <c r="BC8" i="15"/>
  <c r="BC9" i="15"/>
  <c r="BC20" i="15"/>
  <c r="BC21" i="15"/>
  <c r="BC22" i="15"/>
  <c r="BC23" i="15"/>
  <c r="BC24" i="15"/>
  <c r="BC25" i="15"/>
  <c r="BC26" i="15"/>
  <c r="BC27" i="15"/>
  <c r="BC29" i="15"/>
  <c r="BC30" i="15"/>
  <c r="BC31" i="15"/>
  <c r="BC32" i="15"/>
  <c r="BC33" i="15"/>
  <c r="BC34" i="15"/>
  <c r="BC35" i="15"/>
  <c r="BC39" i="15"/>
  <c r="BC40" i="15"/>
  <c r="BC41" i="15"/>
  <c r="BC42" i="15"/>
  <c r="BC43" i="15"/>
  <c r="BC44" i="15"/>
  <c r="BC45" i="15"/>
  <c r="BC46" i="15"/>
  <c r="BC47" i="15"/>
  <c r="BC48" i="15"/>
  <c r="BC49" i="15"/>
  <c r="BC50" i="15"/>
  <c r="BC52" i="15"/>
  <c r="BC53" i="15"/>
  <c r="BC54" i="15"/>
  <c r="BC55" i="15"/>
  <c r="BC56" i="15"/>
  <c r="BC57" i="15"/>
  <c r="BC58" i="15"/>
  <c r="BC59" i="15"/>
  <c r="BC60" i="15"/>
  <c r="BC61" i="15"/>
  <c r="E39" i="15"/>
  <c r="BI39" i="15"/>
  <c r="F39" i="15"/>
  <c r="AX39" i="15"/>
  <c r="BA39" i="15" a="1"/>
  <c r="BA39" i="15"/>
  <c r="BD39" i="15"/>
  <c r="BB39" i="15"/>
  <c r="BK39" i="15"/>
  <c r="E44" i="15"/>
  <c r="BI44" i="15"/>
  <c r="F44" i="15"/>
  <c r="AX44" i="15"/>
  <c r="BA44" i="15" a="1"/>
  <c r="BA44" i="15"/>
  <c r="BD44" i="15"/>
  <c r="BB44" i="15"/>
  <c r="BE44" i="15" s="1"/>
  <c r="BF44" i="15" s="1"/>
  <c r="BK44" i="15"/>
  <c r="AV39" i="15"/>
  <c r="AW39" i="15"/>
  <c r="F64" i="15"/>
  <c r="AX64" i="15"/>
  <c r="BK64" i="15"/>
  <c r="F71" i="15"/>
  <c r="AX71" i="15"/>
  <c r="BK71" i="15"/>
  <c r="AV64" i="15"/>
  <c r="AW64" i="15"/>
  <c r="AV71" i="15"/>
  <c r="AW71" i="15"/>
  <c r="CK5" i="28"/>
  <c r="CK11" i="28"/>
  <c r="CK12" i="28"/>
  <c r="CK18" i="28"/>
  <c r="CK25" i="28"/>
  <c r="CK32" i="28"/>
  <c r="BF5" i="15"/>
  <c r="BF6" i="15"/>
  <c r="BF9" i="15"/>
  <c r="BF20" i="15"/>
  <c r="BF26" i="15"/>
  <c r="BF27" i="15"/>
  <c r="BF49" i="15"/>
  <c r="BF58" i="15"/>
  <c r="BF60" i="15"/>
  <c r="CH5" i="28"/>
  <c r="CH6" i="28"/>
  <c r="CH7" i="28"/>
  <c r="CH8" i="28"/>
  <c r="CH9" i="28"/>
  <c r="CH11" i="28"/>
  <c r="CH12" i="28"/>
  <c r="CH13" i="28"/>
  <c r="CH14" i="28"/>
  <c r="CH15" i="28"/>
  <c r="CH16" i="28"/>
  <c r="CH18" i="28"/>
  <c r="CH19" i="28"/>
  <c r="CH20" i="28"/>
  <c r="CH22" i="28"/>
  <c r="CH23" i="28"/>
  <c r="CH24" i="28"/>
  <c r="CH25" i="28"/>
  <c r="CH26" i="28"/>
  <c r="CH27" i="28"/>
  <c r="CH29" i="28"/>
  <c r="CH30" i="28"/>
  <c r="CH31" i="28"/>
  <c r="CH32" i="28"/>
  <c r="CH33" i="28"/>
  <c r="BB10" i="15"/>
  <c r="BB5" i="15"/>
  <c r="BB6" i="15"/>
  <c r="BB7" i="15"/>
  <c r="BB8" i="15"/>
  <c r="BB9" i="15"/>
  <c r="BB20" i="15"/>
  <c r="BB21" i="15"/>
  <c r="BB22" i="15"/>
  <c r="BB23" i="15"/>
  <c r="BB24" i="15"/>
  <c r="BB25" i="15"/>
  <c r="BB26" i="15"/>
  <c r="BB27" i="15"/>
  <c r="BB29" i="15"/>
  <c r="BB30" i="15"/>
  <c r="BB31" i="15"/>
  <c r="BB32" i="15"/>
  <c r="BB33" i="15"/>
  <c r="BB34" i="15"/>
  <c r="BB35" i="15"/>
  <c r="BB40" i="15"/>
  <c r="BB41" i="15"/>
  <c r="BB42" i="15"/>
  <c r="BB43" i="15"/>
  <c r="BB45" i="15"/>
  <c r="BB46" i="15"/>
  <c r="BB47" i="15"/>
  <c r="BB48" i="15"/>
  <c r="BB49" i="15"/>
  <c r="BB50" i="15"/>
  <c r="BB52" i="15"/>
  <c r="BB53" i="15"/>
  <c r="BB54" i="15"/>
  <c r="BB55" i="15"/>
  <c r="BB56" i="15"/>
  <c r="BB57" i="15"/>
  <c r="BB58" i="15"/>
  <c r="BB59" i="15"/>
  <c r="BB60" i="15"/>
  <c r="BB61" i="15"/>
  <c r="BK5" i="15"/>
  <c r="BK6" i="15"/>
  <c r="BK18" i="15"/>
  <c r="BK10" i="15"/>
  <c r="BK12" i="15"/>
  <c r="BK7" i="15"/>
  <c r="BK8" i="15"/>
  <c r="BK9" i="15"/>
  <c r="BK14" i="15"/>
  <c r="BK15" i="15"/>
  <c r="BK16" i="15"/>
  <c r="BK17" i="15"/>
  <c r="BK19" i="15"/>
  <c r="BK20" i="15"/>
  <c r="BK21" i="15"/>
  <c r="E24" i="15"/>
  <c r="BK24" i="15"/>
  <c r="E25" i="15"/>
  <c r="BK25" i="15"/>
  <c r="BK26" i="15"/>
  <c r="BK27" i="15"/>
  <c r="BK29" i="15"/>
  <c r="BK30" i="15"/>
  <c r="BK31" i="15"/>
  <c r="BK32" i="15"/>
  <c r="BK33" i="15"/>
  <c r="BK34" i="15"/>
  <c r="BK35" i="15"/>
  <c r="BK40" i="15"/>
  <c r="BK41" i="15"/>
  <c r="BK42" i="15"/>
  <c r="BK43" i="15"/>
  <c r="BK45" i="15"/>
  <c r="BK46" i="15"/>
  <c r="BK47" i="15"/>
  <c r="BK48" i="15"/>
  <c r="BK49" i="15"/>
  <c r="BK50" i="15"/>
  <c r="BK52" i="15"/>
  <c r="BK53" i="15"/>
  <c r="BK54" i="15"/>
  <c r="BK55" i="15"/>
  <c r="BK56" i="15"/>
  <c r="BK57" i="15"/>
  <c r="BK58" i="15"/>
  <c r="BK59" i="15"/>
  <c r="BK60" i="15"/>
  <c r="BK61" i="15"/>
  <c r="BK62" i="15"/>
  <c r="BK72" i="15"/>
  <c r="BK66" i="15"/>
  <c r="F66" i="15"/>
  <c r="F67" i="15"/>
  <c r="AX66" i="15"/>
  <c r="AX67" i="15"/>
  <c r="F72" i="15"/>
  <c r="AX72" i="15"/>
  <c r="BK68" i="15"/>
  <c r="F68" i="15"/>
  <c r="AX68" i="15"/>
  <c r="AV66" i="15"/>
  <c r="AW66" i="15"/>
  <c r="AV72" i="15"/>
  <c r="AW72" i="15"/>
  <c r="AV68" i="15"/>
  <c r="AW68" i="15"/>
  <c r="E57" i="15"/>
  <c r="E7" i="15"/>
  <c r="E10" i="15"/>
  <c r="E5" i="15"/>
  <c r="AX19" i="15"/>
  <c r="AX17" i="15"/>
  <c r="AX15" i="15"/>
  <c r="AX14" i="15"/>
  <c r="E8" i="15"/>
  <c r="E20" i="15"/>
  <c r="E49" i="15"/>
  <c r="E8" i="25"/>
  <c r="E7" i="25"/>
  <c r="G6" i="25"/>
  <c r="E5" i="25"/>
  <c r="G10" i="25"/>
  <c r="L10" i="25"/>
  <c r="E9" i="25"/>
  <c r="G12" i="25"/>
  <c r="L12" i="25"/>
  <c r="E11" i="25"/>
  <c r="E15" i="25"/>
  <c r="G14" i="25"/>
  <c r="L14" i="25"/>
  <c r="E13" i="25"/>
  <c r="G5" i="25"/>
  <c r="G9" i="25"/>
  <c r="L9" i="25"/>
  <c r="G11" i="25"/>
  <c r="H11" i="25"/>
  <c r="G13" i="25"/>
  <c r="L13" i="25"/>
  <c r="I6" i="24"/>
  <c r="I10" i="24"/>
  <c r="I14" i="24"/>
  <c r="I17" i="24"/>
  <c r="I21" i="24"/>
  <c r="I24" i="24"/>
  <c r="I33" i="24"/>
  <c r="I6" i="18"/>
  <c r="I10" i="18"/>
  <c r="I21" i="18"/>
  <c r="I24" i="18"/>
  <c r="I35" i="18"/>
  <c r="I38" i="18"/>
  <c r="I47" i="18"/>
  <c r="CG5" i="28" a="1"/>
  <c r="CG5" i="28"/>
  <c r="CG6" i="28" a="1"/>
  <c r="CG6" i="28"/>
  <c r="CG7" i="28" a="1"/>
  <c r="CG7" i="28"/>
  <c r="CI7" i="28"/>
  <c r="CJ7" i="28" s="1"/>
  <c r="CK7" i="28" s="1"/>
  <c r="CG8" i="28" a="1"/>
  <c r="CG8" i="28"/>
  <c r="CI8" i="28"/>
  <c r="CJ8" i="28" s="1"/>
  <c r="CK8" i="28" s="1"/>
  <c r="CG9" i="28" a="1"/>
  <c r="CG9" i="28"/>
  <c r="CI9" i="28"/>
  <c r="CJ9" i="28" s="1"/>
  <c r="CK9" i="28" s="1"/>
  <c r="CG10" i="28" a="1"/>
  <c r="CG10" i="28"/>
  <c r="CI10" i="28"/>
  <c r="CG11" i="28" a="1"/>
  <c r="CG11" i="28"/>
  <c r="CG12" i="28" a="1"/>
  <c r="CG12" i="28"/>
  <c r="CG13" i="28" a="1"/>
  <c r="CG13" i="28"/>
  <c r="CI13" i="28"/>
  <c r="CJ13" i="28" s="1"/>
  <c r="CK13" i="28" s="1"/>
  <c r="CG14" i="28" a="1"/>
  <c r="CG14" i="28"/>
  <c r="CI14" i="28"/>
  <c r="CJ14" i="28" s="1"/>
  <c r="CK14" i="28" s="1"/>
  <c r="CG15" i="28" a="1"/>
  <c r="CG15" i="28"/>
  <c r="CI15" i="28"/>
  <c r="CJ15" i="28" s="1"/>
  <c r="CK15" i="28" s="1"/>
  <c r="CG16" i="28" a="1"/>
  <c r="CG16" i="28"/>
  <c r="CI16" i="28"/>
  <c r="CJ16" i="28" s="1"/>
  <c r="CK16" i="28" s="1"/>
  <c r="CG17" i="28" a="1"/>
  <c r="CG17" i="28"/>
  <c r="CI17" i="28"/>
  <c r="CG18" i="28" a="1"/>
  <c r="CG18" i="28"/>
  <c r="CG19" i="28" a="1"/>
  <c r="CG19" i="28"/>
  <c r="CG20" i="28" a="1"/>
  <c r="CG20" i="28"/>
  <c r="CI20" i="28"/>
  <c r="CJ20" i="28" s="1"/>
  <c r="CK20" i="28" s="1"/>
  <c r="CG21" i="28" a="1"/>
  <c r="CG21" i="28"/>
  <c r="CI21" i="28"/>
  <c r="CG22" i="28" a="1"/>
  <c r="CG22" i="28"/>
  <c r="CI22" i="28"/>
  <c r="CJ22" i="28" s="1"/>
  <c r="CK22" i="28" s="1"/>
  <c r="CG23" i="28" a="1"/>
  <c r="CG23" i="28"/>
  <c r="CI23" i="28"/>
  <c r="CJ23" i="28" s="1"/>
  <c r="CK23" i="28" s="1"/>
  <c r="CG24" i="28" a="1"/>
  <c r="CG24" i="28"/>
  <c r="CI24" i="28"/>
  <c r="CJ24" i="28" s="1"/>
  <c r="CK24" i="28" s="1"/>
  <c r="CL24" i="28" s="1"/>
  <c r="CG25" i="28" a="1"/>
  <c r="CG25" i="28"/>
  <c r="CG26" i="28" a="1"/>
  <c r="CG26" i="28"/>
  <c r="CG27" i="28" a="1"/>
  <c r="CG27" i="28"/>
  <c r="CI27" i="28"/>
  <c r="CJ27" i="28" s="1"/>
  <c r="CK27" i="28" s="1"/>
  <c r="CG28" i="28" a="1"/>
  <c r="CG28" i="28"/>
  <c r="CI28" i="28"/>
  <c r="CG29" i="28" a="1"/>
  <c r="CG29" i="28"/>
  <c r="CI29" i="28"/>
  <c r="CJ29" i="28" s="1"/>
  <c r="CK29" i="28" s="1"/>
  <c r="CG30" i="28" a="1"/>
  <c r="CG30" i="28"/>
  <c r="CI30" i="28"/>
  <c r="CJ30" i="28" s="1"/>
  <c r="CK30" i="28" s="1"/>
  <c r="CG31" i="28" a="1"/>
  <c r="CG31" i="28"/>
  <c r="CI31" i="28"/>
  <c r="CJ31" i="28" s="1"/>
  <c r="CK31" i="28" s="1"/>
  <c r="CL31" i="28" s="1"/>
  <c r="CG32" i="28" a="1"/>
  <c r="CG32" i="28"/>
  <c r="CG33" i="28" a="1"/>
  <c r="CG33" i="28"/>
  <c r="BA5" i="15" a="1"/>
  <c r="BA5" i="15"/>
  <c r="BA6" i="15" a="1"/>
  <c r="BA6" i="15"/>
  <c r="G8" i="29"/>
  <c r="G9" i="29"/>
  <c r="G12" i="29"/>
  <c r="G13" i="29"/>
  <c r="G14" i="29"/>
  <c r="G15" i="29"/>
  <c r="G16" i="29"/>
  <c r="G17" i="29"/>
  <c r="G18" i="29"/>
  <c r="G19" i="29"/>
  <c r="G22" i="29"/>
  <c r="G23" i="29"/>
  <c r="G24" i="29"/>
  <c r="G25" i="29"/>
  <c r="BA7" i="15" a="1"/>
  <c r="BA7" i="15"/>
  <c r="BD7" i="15"/>
  <c r="BE7" i="15"/>
  <c r="BF7" i="15"/>
  <c r="BA8" i="15" a="1"/>
  <c r="BA8" i="15"/>
  <c r="BA9" i="15" a="1"/>
  <c r="BA9" i="15"/>
  <c r="G59" i="29"/>
  <c r="G60" i="29"/>
  <c r="BA54" i="15" a="1"/>
  <c r="BA54" i="15"/>
  <c r="BD54" i="15"/>
  <c r="G28" i="29"/>
  <c r="G29" i="29"/>
  <c r="G30" i="29"/>
  <c r="G33" i="29"/>
  <c r="G34" i="29"/>
  <c r="G35" i="29"/>
  <c r="BA20" i="15" a="1"/>
  <c r="BA20" i="15"/>
  <c r="BA21" i="15" a="1"/>
  <c r="BA21" i="15"/>
  <c r="BA22" i="15" a="1"/>
  <c r="BA22" i="15"/>
  <c r="BD22" i="15"/>
  <c r="E22" i="15"/>
  <c r="BE22" i="15" s="1"/>
  <c r="BF22" i="15" s="1"/>
  <c r="BA23" i="15" a="1"/>
  <c r="BA23" i="15"/>
  <c r="BD23" i="15"/>
  <c r="E23" i="15"/>
  <c r="BE23" i="15" s="1"/>
  <c r="BF23" i="15" s="1"/>
  <c r="BA24" i="15" a="1"/>
  <c r="BA24" i="15"/>
  <c r="BD24" i="15"/>
  <c r="BE24" i="15"/>
  <c r="BF24" i="15"/>
  <c r="BA25" i="15" a="1"/>
  <c r="BA25" i="15"/>
  <c r="BD25" i="15"/>
  <c r="BA26" i="15" a="1"/>
  <c r="BA26" i="15"/>
  <c r="BA27" i="15" a="1"/>
  <c r="BA27" i="15"/>
  <c r="BA29" i="15" a="1"/>
  <c r="BA29" i="15"/>
  <c r="BD29" i="15"/>
  <c r="E29" i="15"/>
  <c r="BE29" i="15" s="1"/>
  <c r="BF29" i="15" s="1"/>
  <c r="BI29" i="15"/>
  <c r="BA30" i="15" a="1"/>
  <c r="BA30" i="15"/>
  <c r="BD30" i="15"/>
  <c r="BA31" i="15" a="1"/>
  <c r="BA31" i="15"/>
  <c r="BD31" i="15"/>
  <c r="E31" i="15"/>
  <c r="BE31" i="15" s="1"/>
  <c r="BF31" i="15" s="1"/>
  <c r="BA32" i="15" a="1"/>
  <c r="BA32" i="15"/>
  <c r="BD32" i="15"/>
  <c r="BA33" i="15" a="1"/>
  <c r="BA33" i="15"/>
  <c r="BD33" i="15"/>
  <c r="E33" i="15"/>
  <c r="BE33" i="15" s="1"/>
  <c r="BF33" i="15" s="1"/>
  <c r="BI33" i="15"/>
  <c r="BA34" i="15" a="1"/>
  <c r="BA34" i="15"/>
  <c r="BD34" i="15"/>
  <c r="E34" i="15"/>
  <c r="BE34" i="15" s="1"/>
  <c r="BF34" i="15" s="1"/>
  <c r="BI34" i="15"/>
  <c r="BA35" i="15" a="1"/>
  <c r="BA35" i="15"/>
  <c r="BD35" i="15"/>
  <c r="H59" i="29"/>
  <c r="H60" i="29"/>
  <c r="BA40" i="15" a="1"/>
  <c r="BA40" i="15"/>
  <c r="BD40" i="15"/>
  <c r="BA41" i="15" a="1"/>
  <c r="BA41" i="15"/>
  <c r="BD41" i="15"/>
  <c r="E41" i="15"/>
  <c r="BE41" i="15" s="1"/>
  <c r="BF41" i="15" s="1"/>
  <c r="BI41" i="15"/>
  <c r="I12" i="29"/>
  <c r="I13" i="29"/>
  <c r="I14" i="29"/>
  <c r="I15" i="29"/>
  <c r="I16" i="29"/>
  <c r="I17" i="29"/>
  <c r="I18" i="29"/>
  <c r="I19" i="29"/>
  <c r="BA43" i="15" a="1"/>
  <c r="BA43" i="15"/>
  <c r="BD43" i="15"/>
  <c r="BA45" i="15" a="1"/>
  <c r="BA45" i="15"/>
  <c r="BD45" i="15"/>
  <c r="BA46" i="15" a="1"/>
  <c r="BA46" i="15"/>
  <c r="BD46" i="15"/>
  <c r="BA48" i="15" a="1"/>
  <c r="BA48" i="15"/>
  <c r="BD48" i="15"/>
  <c r="E48" i="15"/>
  <c r="BE48" i="15" s="1"/>
  <c r="BF48" i="15" s="1"/>
  <c r="BA49" i="15" a="1"/>
  <c r="BA49" i="15"/>
  <c r="BA50" i="15" a="1"/>
  <c r="BA50" i="15"/>
  <c r="E52" i="15"/>
  <c r="BI52" i="15"/>
  <c r="BA53" i="15" a="1"/>
  <c r="BA53" i="15"/>
  <c r="BD53" i="15"/>
  <c r="E53" i="15"/>
  <c r="BE53" i="15" s="1"/>
  <c r="BF53" i="15" s="1"/>
  <c r="BA55" i="15" a="1"/>
  <c r="BA55" i="15"/>
  <c r="BD55" i="15"/>
  <c r="E55" i="15"/>
  <c r="BI55" i="15"/>
  <c r="E56" i="15"/>
  <c r="BI56" i="15"/>
  <c r="BA57" i="15" a="1"/>
  <c r="BA57" i="15"/>
  <c r="BA58" i="15" a="1"/>
  <c r="BA58" i="15"/>
  <c r="F118" i="29"/>
  <c r="G118" i="29"/>
  <c r="F119" i="29"/>
  <c r="G119" i="29"/>
  <c r="F120" i="29"/>
  <c r="G120" i="29"/>
  <c r="F121" i="29"/>
  <c r="G121" i="29"/>
  <c r="BA59" i="15" a="1"/>
  <c r="BA59" i="15"/>
  <c r="AH59" i="15"/>
  <c r="BD59" i="15"/>
  <c r="H121" i="29"/>
  <c r="BA60" i="15" a="1"/>
  <c r="BA60" i="15"/>
  <c r="BA61" i="15" a="1"/>
  <c r="BA61" i="15"/>
  <c r="I6" i="29"/>
  <c r="I7" i="29"/>
  <c r="I8" i="29"/>
  <c r="I9" i="29"/>
  <c r="I10" i="29"/>
  <c r="I11" i="29"/>
  <c r="I20" i="29"/>
  <c r="I21" i="29"/>
  <c r="I22" i="29"/>
  <c r="I23" i="29"/>
  <c r="I24" i="29"/>
  <c r="I25" i="29"/>
  <c r="I26" i="29"/>
  <c r="I27" i="29"/>
  <c r="I28" i="29"/>
  <c r="I29" i="29"/>
  <c r="I30" i="29"/>
  <c r="I31" i="29"/>
  <c r="I32" i="29"/>
  <c r="I33" i="29"/>
  <c r="I34" i="29"/>
  <c r="I35" i="29"/>
  <c r="I36" i="29"/>
  <c r="I37" i="29"/>
  <c r="I39" i="29"/>
  <c r="I40" i="29"/>
  <c r="I41" i="29"/>
  <c r="I42" i="29"/>
  <c r="I43" i="29"/>
  <c r="I44"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22" i="29"/>
  <c r="I123" i="29"/>
  <c r="I127" i="29"/>
  <c r="H6" i="29"/>
  <c r="H7" i="29"/>
  <c r="H8" i="29"/>
  <c r="H9" i="29"/>
  <c r="H10" i="29"/>
  <c r="H11" i="29"/>
  <c r="H12" i="29"/>
  <c r="H13" i="29"/>
  <c r="H14" i="29"/>
  <c r="H15" i="29"/>
  <c r="H16" i="29"/>
  <c r="H17" i="29"/>
  <c r="H18" i="29"/>
  <c r="H19" i="29"/>
  <c r="H20" i="29"/>
  <c r="H21" i="29"/>
  <c r="H22" i="29"/>
  <c r="H23" i="29"/>
  <c r="H24" i="29"/>
  <c r="H25" i="29"/>
  <c r="H26" i="29"/>
  <c r="H27" i="29"/>
  <c r="H28" i="29"/>
  <c r="H29" i="29"/>
  <c r="H30" i="29"/>
  <c r="H31" i="29"/>
  <c r="H32" i="29"/>
  <c r="H33" i="29"/>
  <c r="H34" i="29"/>
  <c r="H35" i="29"/>
  <c r="H36" i="29"/>
  <c r="H37" i="29"/>
  <c r="H39" i="29"/>
  <c r="H40" i="29"/>
  <c r="H41" i="29"/>
  <c r="H42" i="29"/>
  <c r="H43" i="29"/>
  <c r="H44" i="29"/>
  <c r="H48" i="29"/>
  <c r="H49" i="29"/>
  <c r="H50" i="29"/>
  <c r="H51" i="29"/>
  <c r="H52" i="29"/>
  <c r="H53" i="29"/>
  <c r="H54" i="29"/>
  <c r="H55" i="29"/>
  <c r="H56" i="29"/>
  <c r="H57" i="29"/>
  <c r="H58" i="29"/>
  <c r="H61" i="29"/>
  <c r="H62" i="29"/>
  <c r="H63" i="29"/>
  <c r="H64" i="29"/>
  <c r="H65" i="29"/>
  <c r="H66" i="29"/>
  <c r="H67" i="29"/>
  <c r="H68" i="29"/>
  <c r="H69" i="29"/>
  <c r="H70" i="29"/>
  <c r="H71" i="29"/>
  <c r="H72" i="29"/>
  <c r="H73" i="29"/>
  <c r="H74" i="29"/>
  <c r="H75" i="29"/>
  <c r="H76" i="29"/>
  <c r="H77" i="29"/>
  <c r="H78" i="29"/>
  <c r="H79" i="29"/>
  <c r="H80" i="29"/>
  <c r="H81" i="29"/>
  <c r="H82" i="29"/>
  <c r="H83" i="29"/>
  <c r="H84" i="29"/>
  <c r="H85" i="29"/>
  <c r="H86" i="29"/>
  <c r="H87" i="29"/>
  <c r="H88" i="29"/>
  <c r="H89" i="29"/>
  <c r="H90" i="29"/>
  <c r="H91" i="29"/>
  <c r="H92" i="29"/>
  <c r="H93" i="29"/>
  <c r="H94" i="29"/>
  <c r="H95" i="29"/>
  <c r="H96" i="29"/>
  <c r="H97" i="29"/>
  <c r="H98" i="29"/>
  <c r="H99" i="29"/>
  <c r="H100" i="29"/>
  <c r="H101" i="29"/>
  <c r="H102" i="29"/>
  <c r="H103" i="29"/>
  <c r="H104" i="29"/>
  <c r="H105" i="29"/>
  <c r="H106" i="29"/>
  <c r="H107" i="29"/>
  <c r="H108" i="29"/>
  <c r="H109" i="29"/>
  <c r="H110" i="29"/>
  <c r="H111" i="29"/>
  <c r="H112" i="29"/>
  <c r="H113" i="29"/>
  <c r="H114" i="29"/>
  <c r="H115" i="29"/>
  <c r="H116" i="29"/>
  <c r="H117" i="29"/>
  <c r="H118" i="29"/>
  <c r="H122" i="29"/>
  <c r="H123" i="29"/>
  <c r="H127" i="29"/>
  <c r="G6" i="29"/>
  <c r="G7" i="29"/>
  <c r="G10" i="29"/>
  <c r="G11" i="29"/>
  <c r="G20" i="29"/>
  <c r="G21" i="29"/>
  <c r="G26" i="29"/>
  <c r="G27" i="29"/>
  <c r="G31" i="29"/>
  <c r="G32" i="29"/>
  <c r="G36" i="29"/>
  <c r="G37" i="29"/>
  <c r="G39" i="29"/>
  <c r="G40" i="29"/>
  <c r="G41" i="29"/>
  <c r="G42" i="29"/>
  <c r="G43" i="29"/>
  <c r="G44" i="29"/>
  <c r="G48" i="29"/>
  <c r="G49" i="29"/>
  <c r="G50" i="29"/>
  <c r="G51" i="29"/>
  <c r="G52" i="29"/>
  <c r="G53" i="29"/>
  <c r="G54" i="29"/>
  <c r="G55" i="29"/>
  <c r="G56" i="29"/>
  <c r="G57" i="29"/>
  <c r="G58" i="29"/>
  <c r="G61" i="29"/>
  <c r="G62" i="29"/>
  <c r="G63" i="29"/>
  <c r="G64" i="29"/>
  <c r="G65" i="29"/>
  <c r="G66" i="29"/>
  <c r="G67" i="29"/>
  <c r="G68" i="29"/>
  <c r="G69" i="29"/>
  <c r="G70" i="29"/>
  <c r="G71" i="29"/>
  <c r="G72" i="29"/>
  <c r="G73" i="29"/>
  <c r="G74" i="29"/>
  <c r="G75" i="29"/>
  <c r="G76" i="29"/>
  <c r="G77" i="29"/>
  <c r="G78" i="29"/>
  <c r="G79" i="29"/>
  <c r="G80" i="29"/>
  <c r="G81" i="29"/>
  <c r="G82" i="29"/>
  <c r="G83" i="29"/>
  <c r="G84" i="29"/>
  <c r="G85" i="29"/>
  <c r="G86" i="29"/>
  <c r="G87" i="29"/>
  <c r="G88" i="29"/>
  <c r="G89" i="29"/>
  <c r="G90" i="29"/>
  <c r="G91" i="29"/>
  <c r="G92" i="29"/>
  <c r="G93" i="29"/>
  <c r="G94" i="29"/>
  <c r="G95" i="29"/>
  <c r="G96" i="29"/>
  <c r="G97" i="29"/>
  <c r="G98" i="29"/>
  <c r="G99" i="29"/>
  <c r="G100" i="29"/>
  <c r="G101" i="29"/>
  <c r="G102" i="29"/>
  <c r="G103" i="29"/>
  <c r="G104" i="29"/>
  <c r="G105" i="29"/>
  <c r="G106" i="29"/>
  <c r="G107" i="29"/>
  <c r="G108" i="29"/>
  <c r="G109" i="29"/>
  <c r="G110" i="29"/>
  <c r="G111" i="29"/>
  <c r="G112" i="29"/>
  <c r="G113" i="29"/>
  <c r="G114" i="29"/>
  <c r="G115" i="29"/>
  <c r="G116" i="29"/>
  <c r="G117" i="29"/>
  <c r="G122" i="29"/>
  <c r="G123" i="29"/>
  <c r="G127" i="29"/>
  <c r="N98" i="31"/>
  <c r="Q98" i="31"/>
  <c r="N100" i="31"/>
  <c r="N101" i="31"/>
  <c r="N104" i="31"/>
  <c r="N105" i="31"/>
  <c r="N106" i="31"/>
  <c r="N107" i="31"/>
  <c r="N111" i="31"/>
  <c r="N112" i="31"/>
  <c r="N113" i="31"/>
  <c r="AH21" i="28"/>
  <c r="CH21" i="28"/>
  <c r="AH28" i="28"/>
  <c r="CH28" i="28"/>
  <c r="AH10" i="28"/>
  <c r="CH10" i="28"/>
  <c r="AH17" i="28"/>
  <c r="CH17" i="28"/>
  <c r="I72" i="31"/>
  <c r="O72" i="31"/>
  <c r="R72" i="31"/>
  <c r="U72" i="31"/>
  <c r="X72" i="31"/>
  <c r="AA72" i="31"/>
  <c r="AD72" i="31"/>
  <c r="AG72" i="31"/>
  <c r="AJ72" i="31"/>
  <c r="AM72" i="31"/>
  <c r="AP72" i="31"/>
  <c r="AS72" i="31"/>
  <c r="AV72" i="31"/>
  <c r="AY72" i="31"/>
  <c r="BB72" i="31"/>
  <c r="BE72" i="31"/>
  <c r="BH72" i="31"/>
  <c r="BK72" i="31"/>
  <c r="BN72" i="31"/>
  <c r="BQ72" i="31"/>
  <c r="BT72" i="31"/>
  <c r="BW72" i="31"/>
  <c r="BZ72" i="31"/>
  <c r="BI5" i="15"/>
  <c r="BI6" i="15"/>
  <c r="BI8" i="15"/>
  <c r="BI9" i="15"/>
  <c r="BI20" i="15"/>
  <c r="BI21" i="15"/>
  <c r="BI26" i="15"/>
  <c r="BI27" i="15"/>
  <c r="BI49" i="15"/>
  <c r="BI50" i="15"/>
  <c r="BI57" i="15"/>
  <c r="BI58" i="15"/>
  <c r="BI60" i="15"/>
  <c r="CN6" i="28"/>
  <c r="CN11" i="28"/>
  <c r="CN12" i="28"/>
  <c r="CN18" i="28"/>
  <c r="CN19" i="28"/>
  <c r="CN25" i="28"/>
  <c r="CN26" i="28"/>
  <c r="CN32" i="28"/>
  <c r="CN33" i="28"/>
  <c r="G6" i="28"/>
  <c r="G12" i="28"/>
  <c r="G19" i="28"/>
  <c r="G26" i="28"/>
  <c r="G33" i="28"/>
  <c r="G5" i="28"/>
  <c r="G11" i="28"/>
  <c r="G18" i="28"/>
  <c r="G25" i="28"/>
  <c r="F32" i="28"/>
  <c r="G32" i="28"/>
  <c r="E79" i="14"/>
  <c r="E80" i="14"/>
  <c r="G80" i="14"/>
  <c r="H80" i="14"/>
  <c r="I80" i="14"/>
  <c r="J80" i="14"/>
  <c r="J14" i="18"/>
  <c r="J22" i="18"/>
  <c r="J28" i="18" s="1"/>
  <c r="J25" i="18"/>
  <c r="G25" i="18" s="1"/>
  <c r="H25" i="18" s="1"/>
  <c r="J12" i="18"/>
  <c r="J26" i="18"/>
  <c r="J13" i="18"/>
  <c r="J27" i="18"/>
  <c r="J16" i="18"/>
  <c r="J29" i="18"/>
  <c r="J30" i="18"/>
  <c r="J31" i="18"/>
  <c r="AV8" i="15"/>
  <c r="AW8" i="15"/>
  <c r="AV9" i="15"/>
  <c r="AW9" i="15"/>
  <c r="AV20" i="15"/>
  <c r="AW20" i="15"/>
  <c r="AV21" i="15"/>
  <c r="AW21" i="15"/>
  <c r="AV27" i="15"/>
  <c r="AW27" i="15"/>
  <c r="AV56" i="15"/>
  <c r="AW56" i="15"/>
  <c r="AV60" i="15"/>
  <c r="AW60" i="15"/>
  <c r="AV61" i="15"/>
  <c r="AW61" i="15"/>
  <c r="E11" i="33"/>
  <c r="F11" i="33"/>
  <c r="E22" i="24"/>
  <c r="E36" i="18"/>
  <c r="E11" i="24"/>
  <c r="J19" i="24"/>
  <c r="J34" i="24"/>
  <c r="C9" i="13"/>
  <c r="J15" i="24"/>
  <c r="E26" i="18"/>
  <c r="E27" i="18"/>
  <c r="E31" i="18"/>
  <c r="E15" i="18"/>
  <c r="E16" i="18"/>
  <c r="E17" i="18"/>
  <c r="E18" i="18"/>
  <c r="BI24" i="15"/>
  <c r="E45" i="15"/>
  <c r="BE45" i="15" s="1"/>
  <c r="BF45" i="15" s="1"/>
  <c r="BI45" i="15"/>
  <c r="BI48" i="15"/>
  <c r="BI53" i="15"/>
  <c r="F55" i="15"/>
  <c r="AX55" i="15"/>
  <c r="F53" i="15"/>
  <c r="AX53" i="15"/>
  <c r="E28" i="28"/>
  <c r="CN28" i="28"/>
  <c r="E29" i="28"/>
  <c r="CN29" i="28"/>
  <c r="E30" i="28"/>
  <c r="CN30" i="28"/>
  <c r="E31" i="28"/>
  <c r="CN31" i="28"/>
  <c r="H28" i="28"/>
  <c r="H29" i="28"/>
  <c r="H30" i="28"/>
  <c r="H31" i="28"/>
  <c r="S28" i="28"/>
  <c r="S29" i="28"/>
  <c r="S30" i="28"/>
  <c r="S31" i="28"/>
  <c r="T28" i="28"/>
  <c r="T29" i="28"/>
  <c r="T30" i="28"/>
  <c r="T31" i="28"/>
  <c r="E32" i="15"/>
  <c r="BE32" i="15" s="1"/>
  <c r="BF32" i="15" s="1"/>
  <c r="BI32" i="15"/>
  <c r="E35" i="15"/>
  <c r="BE35" i="15" s="1"/>
  <c r="BF35" i="15" s="1"/>
  <c r="BI35" i="15"/>
  <c r="F31" i="15"/>
  <c r="F32" i="15"/>
  <c r="F33" i="15"/>
  <c r="F34" i="15"/>
  <c r="F35" i="15"/>
  <c r="AX31" i="15"/>
  <c r="AX32" i="15"/>
  <c r="AX33" i="15"/>
  <c r="AX34" i="15"/>
  <c r="AX35" i="15"/>
  <c r="E30" i="15"/>
  <c r="BE30" i="15" s="1"/>
  <c r="BF30" i="15" s="1"/>
  <c r="BI30" i="15"/>
  <c r="F29" i="15"/>
  <c r="F30" i="15"/>
  <c r="AX29" i="15"/>
  <c r="AX30" i="15"/>
  <c r="E40" i="15"/>
  <c r="BE40" i="15" s="1"/>
  <c r="BF40" i="15" s="1"/>
  <c r="BI40" i="15"/>
  <c r="E42" i="15"/>
  <c r="BI42" i="15"/>
  <c r="E43" i="15"/>
  <c r="BE43" i="15" s="1"/>
  <c r="BF43" i="15" s="1"/>
  <c r="F40" i="15"/>
  <c r="F41" i="15"/>
  <c r="F42" i="15"/>
  <c r="F43" i="15"/>
  <c r="AX40" i="15"/>
  <c r="AX41" i="15"/>
  <c r="AX42" i="15"/>
  <c r="AX43" i="15"/>
  <c r="BI25" i="15"/>
  <c r="F25" i="15"/>
  <c r="AX25" i="15"/>
  <c r="E27" i="28"/>
  <c r="CN27" i="28"/>
  <c r="H27" i="28"/>
  <c r="S27" i="28"/>
  <c r="T27" i="28"/>
  <c r="F10" i="15"/>
  <c r="F12" i="15"/>
  <c r="F7" i="15"/>
  <c r="T5" i="28"/>
  <c r="T6" i="28"/>
  <c r="T7" i="28"/>
  <c r="T8" i="28"/>
  <c r="T9" i="28"/>
  <c r="T10" i="28"/>
  <c r="T11" i="28"/>
  <c r="T12" i="28"/>
  <c r="T13" i="28"/>
  <c r="T14" i="28"/>
  <c r="T15" i="28"/>
  <c r="T16" i="28"/>
  <c r="T17" i="28"/>
  <c r="T18" i="28"/>
  <c r="T19" i="28"/>
  <c r="T20" i="28"/>
  <c r="T21" i="28"/>
  <c r="T22" i="28"/>
  <c r="T23" i="28"/>
  <c r="T24" i="28"/>
  <c r="T25" i="28"/>
  <c r="T26" i="28"/>
  <c r="T32" i="28"/>
  <c r="T33" i="28"/>
  <c r="H5" i="24"/>
  <c r="H6" i="24"/>
  <c r="H9" i="24"/>
  <c r="H10" i="24"/>
  <c r="H13" i="24"/>
  <c r="H14" i="24"/>
  <c r="H16" i="24"/>
  <c r="H17" i="24"/>
  <c r="H20" i="24"/>
  <c r="H21" i="24"/>
  <c r="H23" i="24"/>
  <c r="H24" i="24"/>
  <c r="H32" i="24"/>
  <c r="H33" i="24"/>
  <c r="H5" i="18"/>
  <c r="H6" i="18"/>
  <c r="H9" i="18"/>
  <c r="H10" i="18"/>
  <c r="H20" i="18"/>
  <c r="H21" i="18"/>
  <c r="H23" i="18"/>
  <c r="H24" i="18"/>
  <c r="H34" i="18"/>
  <c r="H35" i="18"/>
  <c r="H37" i="18"/>
  <c r="H38" i="18"/>
  <c r="H46" i="18"/>
  <c r="H47" i="18"/>
  <c r="E42" i="14"/>
  <c r="E43" i="14"/>
  <c r="E44" i="14"/>
  <c r="F5" i="15"/>
  <c r="AX5" i="15"/>
  <c r="E9" i="15"/>
  <c r="F9" i="15"/>
  <c r="AX9" i="15"/>
  <c r="F8" i="15"/>
  <c r="AX8" i="15"/>
  <c r="I124" i="31"/>
  <c r="O124" i="31"/>
  <c r="R124" i="31"/>
  <c r="U124" i="31"/>
  <c r="X124" i="31"/>
  <c r="AA124" i="31"/>
  <c r="AD124" i="31"/>
  <c r="AG124" i="31"/>
  <c r="AJ124" i="31"/>
  <c r="AM124" i="31"/>
  <c r="AP124" i="31"/>
  <c r="AS124" i="31"/>
  <c r="AV124" i="31"/>
  <c r="AY124" i="31"/>
  <c r="BB124" i="31"/>
  <c r="BE124" i="31"/>
  <c r="BH124" i="31"/>
  <c r="BK124" i="31"/>
  <c r="BN124" i="31"/>
  <c r="BQ124" i="31"/>
  <c r="BT124" i="31"/>
  <c r="BW124" i="31"/>
  <c r="BZ124" i="31"/>
  <c r="BW5" i="31"/>
  <c r="BW13" i="31"/>
  <c r="BW19" i="31"/>
  <c r="BW39" i="31"/>
  <c r="BW47" i="31"/>
  <c r="BW58" i="31"/>
  <c r="BW67" i="31"/>
  <c r="BW77" i="31"/>
  <c r="BW82" i="31"/>
  <c r="BW91" i="31"/>
  <c r="BW95" i="31"/>
  <c r="BW102" i="31"/>
  <c r="BW109" i="31"/>
  <c r="BW114" i="31"/>
  <c r="BW134" i="31"/>
  <c r="BW135" i="31"/>
  <c r="BT5" i="31"/>
  <c r="BT13" i="31"/>
  <c r="BT19" i="31"/>
  <c r="BT39" i="31"/>
  <c r="BT47" i="31"/>
  <c r="BT58" i="31"/>
  <c r="BT67" i="31"/>
  <c r="BT77" i="31"/>
  <c r="BT82" i="31"/>
  <c r="BT91" i="31"/>
  <c r="BT95" i="31"/>
  <c r="BT102" i="31"/>
  <c r="BT109" i="31"/>
  <c r="BT114" i="31"/>
  <c r="BT134" i="31"/>
  <c r="BT135" i="31"/>
  <c r="BZ5" i="31"/>
  <c r="BZ13" i="31"/>
  <c r="BZ19" i="31"/>
  <c r="BZ39" i="31"/>
  <c r="BZ47" i="31"/>
  <c r="BZ58" i="31"/>
  <c r="BZ67" i="31"/>
  <c r="BZ77" i="31"/>
  <c r="BZ82" i="31"/>
  <c r="BZ91" i="31"/>
  <c r="BZ95" i="31"/>
  <c r="BZ102" i="31"/>
  <c r="BZ109" i="31"/>
  <c r="BZ114" i="31"/>
  <c r="BZ134" i="31"/>
  <c r="BZ135" i="31"/>
  <c r="BQ5" i="31"/>
  <c r="BQ13" i="31"/>
  <c r="BQ19" i="31"/>
  <c r="BQ39" i="31"/>
  <c r="BQ47" i="31"/>
  <c r="BQ58" i="31"/>
  <c r="BQ67" i="31"/>
  <c r="BQ77" i="31"/>
  <c r="BQ82" i="31"/>
  <c r="BQ91" i="31"/>
  <c r="BQ95" i="31"/>
  <c r="BQ102" i="31"/>
  <c r="BQ109" i="31"/>
  <c r="BQ114" i="31"/>
  <c r="BQ134" i="31"/>
  <c r="BQ135" i="31"/>
  <c r="E65" i="14"/>
  <c r="E66" i="14"/>
  <c r="G6" i="14"/>
  <c r="H6" i="14"/>
  <c r="G17" i="14"/>
  <c r="H17" i="14"/>
  <c r="G21" i="14"/>
  <c r="H21" i="14"/>
  <c r="G74" i="14"/>
  <c r="H74" i="14"/>
  <c r="G78" i="14"/>
  <c r="H78" i="14"/>
  <c r="G84" i="14"/>
  <c r="H84" i="14"/>
  <c r="G91" i="14"/>
  <c r="H91" i="14"/>
  <c r="G98" i="14"/>
  <c r="H98" i="14"/>
  <c r="G103" i="14"/>
  <c r="H103" i="14"/>
  <c r="G109" i="14"/>
  <c r="H109" i="14"/>
  <c r="G114" i="14"/>
  <c r="H114" i="14"/>
  <c r="G26" i="14"/>
  <c r="H26" i="14"/>
  <c r="G63" i="14"/>
  <c r="H63" i="14"/>
  <c r="I6" i="14"/>
  <c r="J6" i="14"/>
  <c r="I17" i="14"/>
  <c r="J17" i="14"/>
  <c r="I21" i="14"/>
  <c r="J21" i="14"/>
  <c r="I74" i="14"/>
  <c r="J74" i="14"/>
  <c r="I78" i="14"/>
  <c r="J78" i="14"/>
  <c r="I84" i="14"/>
  <c r="J84" i="14"/>
  <c r="I91" i="14"/>
  <c r="J91" i="14"/>
  <c r="I98" i="14"/>
  <c r="J98" i="14"/>
  <c r="I103" i="14"/>
  <c r="J103" i="14"/>
  <c r="I109" i="14"/>
  <c r="J109" i="14"/>
  <c r="I114" i="14"/>
  <c r="J114" i="14"/>
  <c r="I26" i="14"/>
  <c r="J26" i="14"/>
  <c r="I63" i="14"/>
  <c r="J63" i="14"/>
  <c r="E118" i="14"/>
  <c r="L104" i="14"/>
  <c r="E107" i="14"/>
  <c r="I135" i="31"/>
  <c r="O135" i="31"/>
  <c r="R135" i="31"/>
  <c r="U135" i="31"/>
  <c r="X135" i="31"/>
  <c r="AA135" i="31"/>
  <c r="AD135" i="31"/>
  <c r="AG135" i="31"/>
  <c r="AJ135" i="31"/>
  <c r="AM135" i="31"/>
  <c r="AP135" i="31"/>
  <c r="AS135" i="31"/>
  <c r="AV135" i="31"/>
  <c r="AY135" i="31"/>
  <c r="BB135" i="31"/>
  <c r="BE135" i="31"/>
  <c r="BH135" i="31"/>
  <c r="BK135" i="31"/>
  <c r="BN135" i="31"/>
  <c r="I134" i="31"/>
  <c r="O134" i="31"/>
  <c r="R134" i="31"/>
  <c r="U134" i="31"/>
  <c r="X134" i="31"/>
  <c r="AA134" i="31"/>
  <c r="AD134" i="31"/>
  <c r="AG134" i="31"/>
  <c r="AJ134" i="31"/>
  <c r="AM134" i="31"/>
  <c r="AP134" i="31"/>
  <c r="AS134" i="31"/>
  <c r="AV134" i="31"/>
  <c r="AY134" i="31"/>
  <c r="BB134" i="31"/>
  <c r="BE134" i="31"/>
  <c r="BH134" i="31"/>
  <c r="BK134" i="31"/>
  <c r="BN134" i="31"/>
  <c r="I114" i="31"/>
  <c r="O114" i="31"/>
  <c r="R114" i="31"/>
  <c r="U114" i="31"/>
  <c r="X114" i="31"/>
  <c r="AA114" i="31"/>
  <c r="AD114" i="31"/>
  <c r="AG114" i="31"/>
  <c r="AJ114" i="31"/>
  <c r="AM114" i="31"/>
  <c r="AP114" i="31"/>
  <c r="AS114" i="31"/>
  <c r="AV114" i="31"/>
  <c r="AY114" i="31"/>
  <c r="BB114" i="31"/>
  <c r="BE114" i="31"/>
  <c r="BH114" i="31"/>
  <c r="BK114" i="31"/>
  <c r="BN114" i="31"/>
  <c r="I67" i="31"/>
  <c r="O67" i="31"/>
  <c r="R67" i="31"/>
  <c r="U67" i="31"/>
  <c r="X67" i="31"/>
  <c r="AA67" i="31"/>
  <c r="AD67" i="31"/>
  <c r="AG67" i="31"/>
  <c r="AJ67" i="31"/>
  <c r="AM67" i="31"/>
  <c r="AP67" i="31"/>
  <c r="AS67" i="31"/>
  <c r="AV67" i="31"/>
  <c r="AY67" i="31"/>
  <c r="BB67" i="31"/>
  <c r="BE67" i="31"/>
  <c r="BH67" i="31"/>
  <c r="BK67" i="31"/>
  <c r="BN67" i="31"/>
  <c r="BN5" i="31"/>
  <c r="BN13" i="31"/>
  <c r="BN19" i="31"/>
  <c r="BN39" i="31"/>
  <c r="BN47" i="31"/>
  <c r="BN58" i="31"/>
  <c r="BN77" i="31"/>
  <c r="BN82" i="31"/>
  <c r="BN91" i="31"/>
  <c r="BN95" i="31"/>
  <c r="BN102" i="31"/>
  <c r="BN109" i="31"/>
  <c r="BK5" i="31"/>
  <c r="BK13" i="31"/>
  <c r="BK19" i="31"/>
  <c r="BK39" i="31"/>
  <c r="BK47" i="31"/>
  <c r="BK58" i="31"/>
  <c r="BK77" i="31"/>
  <c r="BK82" i="31"/>
  <c r="BK91" i="31"/>
  <c r="BK95" i="31"/>
  <c r="BK102" i="31"/>
  <c r="BK109" i="31"/>
  <c r="I102" i="31"/>
  <c r="O102" i="31"/>
  <c r="R102" i="31"/>
  <c r="U102" i="31"/>
  <c r="X102" i="31"/>
  <c r="AA102" i="31"/>
  <c r="AD102" i="31"/>
  <c r="AG102" i="31"/>
  <c r="AJ102" i="31"/>
  <c r="AM102" i="31"/>
  <c r="AP102" i="31"/>
  <c r="AS102" i="31"/>
  <c r="AV102" i="31"/>
  <c r="AY102" i="31"/>
  <c r="BB102" i="31"/>
  <c r="BE102" i="31"/>
  <c r="BH102" i="31"/>
  <c r="I109" i="31"/>
  <c r="O109" i="31"/>
  <c r="R109" i="31"/>
  <c r="U109" i="31"/>
  <c r="X109" i="31"/>
  <c r="AA109" i="31"/>
  <c r="AD109" i="31"/>
  <c r="AG109" i="31"/>
  <c r="AJ109" i="31"/>
  <c r="AM109" i="31"/>
  <c r="AP109" i="31"/>
  <c r="AS109" i="31"/>
  <c r="AV109" i="31"/>
  <c r="AY109" i="31"/>
  <c r="BB109" i="31"/>
  <c r="BE109" i="31"/>
  <c r="BH109" i="31"/>
  <c r="E58" i="15"/>
  <c r="F58" i="15"/>
  <c r="AX58" i="15"/>
  <c r="E61" i="15"/>
  <c r="F61" i="15"/>
  <c r="AX61" i="15"/>
  <c r="F6" i="15"/>
  <c r="F18" i="15"/>
  <c r="F14" i="15"/>
  <c r="F15" i="15"/>
  <c r="F16" i="15"/>
  <c r="F17" i="15"/>
  <c r="F19" i="15"/>
  <c r="F20" i="15"/>
  <c r="F21" i="15"/>
  <c r="F22" i="15"/>
  <c r="F23" i="15"/>
  <c r="F24" i="15"/>
  <c r="F26" i="15"/>
  <c r="F27" i="15"/>
  <c r="F45" i="15"/>
  <c r="F46" i="15"/>
  <c r="F47" i="15"/>
  <c r="F48" i="15"/>
  <c r="F49" i="15"/>
  <c r="F50" i="15"/>
  <c r="F52" i="15"/>
  <c r="F54" i="15"/>
  <c r="F56" i="15"/>
  <c r="F57" i="15"/>
  <c r="F59" i="15"/>
  <c r="F60" i="15"/>
  <c r="F62" i="15"/>
  <c r="E16" i="33"/>
  <c r="F16" i="33"/>
  <c r="E15" i="33"/>
  <c r="F15" i="33"/>
  <c r="E13" i="33"/>
  <c r="F13" i="33"/>
  <c r="AX62" i="15"/>
  <c r="AX60" i="15"/>
  <c r="E59" i="15"/>
  <c r="BE59" i="15" s="1"/>
  <c r="BF59" i="15" s="1"/>
  <c r="BI59" i="15"/>
  <c r="AX59" i="15"/>
  <c r="AX57" i="15"/>
  <c r="E12" i="33"/>
  <c r="F12" i="33"/>
  <c r="E17" i="33"/>
  <c r="F17" i="33"/>
  <c r="AZ60" i="15"/>
  <c r="BL60" i="15"/>
  <c r="AZ57" i="15"/>
  <c r="BL57" i="15"/>
  <c r="I77" i="31"/>
  <c r="O77" i="31"/>
  <c r="R77" i="31"/>
  <c r="U77" i="31"/>
  <c r="X77" i="31"/>
  <c r="AA77" i="31"/>
  <c r="AD77" i="31"/>
  <c r="AG77" i="31"/>
  <c r="AJ77" i="31"/>
  <c r="AM77" i="31"/>
  <c r="AP77" i="31"/>
  <c r="AS77" i="31"/>
  <c r="AV77" i="31"/>
  <c r="AY77" i="31"/>
  <c r="BB77" i="31"/>
  <c r="BE77" i="31"/>
  <c r="BH77" i="31"/>
  <c r="F7" i="16"/>
  <c r="F8" i="16"/>
  <c r="I58" i="31"/>
  <c r="O58" i="31"/>
  <c r="R58" i="31"/>
  <c r="U58" i="31"/>
  <c r="X58" i="31"/>
  <c r="AA58" i="31"/>
  <c r="AD58" i="31"/>
  <c r="AG58" i="31"/>
  <c r="AJ58" i="31"/>
  <c r="AM58" i="31"/>
  <c r="AP58" i="31"/>
  <c r="AS58" i="31"/>
  <c r="AV58" i="31"/>
  <c r="AY58" i="31"/>
  <c r="BB58" i="31"/>
  <c r="BE58" i="31"/>
  <c r="BH58" i="31"/>
  <c r="I39" i="31"/>
  <c r="O39" i="31"/>
  <c r="R39" i="31"/>
  <c r="U39" i="31"/>
  <c r="X39" i="31"/>
  <c r="AA39" i="31"/>
  <c r="AD39" i="31"/>
  <c r="AG39" i="31"/>
  <c r="AJ39" i="31"/>
  <c r="AM39" i="31"/>
  <c r="AP39" i="31"/>
  <c r="AS39" i="31"/>
  <c r="AV39" i="31"/>
  <c r="AY39" i="31"/>
  <c r="BB39" i="31"/>
  <c r="BE39" i="31"/>
  <c r="BH39" i="31"/>
  <c r="I47" i="31"/>
  <c r="O47" i="31"/>
  <c r="R47" i="31"/>
  <c r="U47" i="31"/>
  <c r="X47" i="31"/>
  <c r="AA47" i="31"/>
  <c r="AD47" i="31"/>
  <c r="AG47" i="31"/>
  <c r="AJ47" i="31"/>
  <c r="AM47" i="31"/>
  <c r="AP47" i="31"/>
  <c r="AS47" i="31"/>
  <c r="AV47" i="31"/>
  <c r="AY47" i="31"/>
  <c r="BB47" i="31"/>
  <c r="BE47" i="31"/>
  <c r="BH47" i="31"/>
  <c r="X5" i="31"/>
  <c r="X13" i="31"/>
  <c r="X19" i="31"/>
  <c r="X82" i="31"/>
  <c r="X91" i="31"/>
  <c r="X95" i="31"/>
  <c r="BH5" i="31"/>
  <c r="BH13" i="31"/>
  <c r="BH19" i="31"/>
  <c r="BH82" i="31"/>
  <c r="BH91" i="31"/>
  <c r="BH95" i="31"/>
  <c r="BE5" i="31"/>
  <c r="BE13" i="31"/>
  <c r="BE19" i="31"/>
  <c r="BE82" i="31"/>
  <c r="BE91" i="31"/>
  <c r="BE95" i="31"/>
  <c r="BB5" i="31"/>
  <c r="BB13" i="31"/>
  <c r="BB19" i="31"/>
  <c r="BB82" i="31"/>
  <c r="BB91" i="31"/>
  <c r="BB95" i="31"/>
  <c r="AY5" i="31"/>
  <c r="AY13" i="31"/>
  <c r="AY19" i="31"/>
  <c r="AY82" i="31"/>
  <c r="AY91" i="31"/>
  <c r="AY95" i="31"/>
  <c r="AV5" i="31"/>
  <c r="AV13" i="31"/>
  <c r="AV19" i="31"/>
  <c r="AV82" i="31"/>
  <c r="AV91" i="31"/>
  <c r="AV95" i="31"/>
  <c r="AS5" i="31"/>
  <c r="AS13" i="31"/>
  <c r="AS19" i="31"/>
  <c r="AS82" i="31"/>
  <c r="AS91" i="31"/>
  <c r="AS95" i="31"/>
  <c r="AP5" i="31"/>
  <c r="AP13" i="31"/>
  <c r="AP19" i="31"/>
  <c r="AP82" i="31"/>
  <c r="AP91" i="31"/>
  <c r="AP95" i="31"/>
  <c r="AM5" i="31"/>
  <c r="AM13" i="31"/>
  <c r="AM19" i="31"/>
  <c r="AM82" i="31"/>
  <c r="AM91" i="31"/>
  <c r="AM95" i="31"/>
  <c r="AJ5" i="31"/>
  <c r="AJ13" i="31"/>
  <c r="AJ19" i="31"/>
  <c r="AJ82" i="31"/>
  <c r="AJ91" i="31"/>
  <c r="AJ95" i="31"/>
  <c r="AG5" i="31"/>
  <c r="AG13" i="31"/>
  <c r="AG19" i="31"/>
  <c r="AG82" i="31"/>
  <c r="AG91" i="31"/>
  <c r="AG95" i="31"/>
  <c r="AD5" i="31"/>
  <c r="AD13" i="31"/>
  <c r="AD19" i="31"/>
  <c r="AD82" i="31"/>
  <c r="AD91" i="31"/>
  <c r="AD95" i="31"/>
  <c r="AA5" i="31"/>
  <c r="AA13" i="31"/>
  <c r="AA19" i="31"/>
  <c r="AA82" i="31"/>
  <c r="AA91" i="31"/>
  <c r="AA95" i="31"/>
  <c r="U5" i="31"/>
  <c r="U13" i="31"/>
  <c r="U19" i="31"/>
  <c r="U82" i="31"/>
  <c r="U91" i="31"/>
  <c r="U95" i="31"/>
  <c r="R5" i="31"/>
  <c r="R13" i="31"/>
  <c r="R19" i="31"/>
  <c r="R82" i="31"/>
  <c r="R91" i="31"/>
  <c r="R95" i="31"/>
  <c r="O5" i="31"/>
  <c r="O13" i="31"/>
  <c r="O19" i="31"/>
  <c r="O82" i="31"/>
  <c r="O91" i="31"/>
  <c r="O95" i="31"/>
  <c r="I5" i="31"/>
  <c r="I13" i="31"/>
  <c r="I19" i="31"/>
  <c r="I82" i="31"/>
  <c r="I91" i="31"/>
  <c r="I95" i="31"/>
  <c r="E53" i="14"/>
  <c r="E54" i="14"/>
  <c r="E55" i="14"/>
  <c r="E56" i="14"/>
  <c r="E57" i="14"/>
  <c r="E58" i="14"/>
  <c r="E59" i="14"/>
  <c r="E60" i="14"/>
  <c r="E49" i="14"/>
  <c r="E50" i="14"/>
  <c r="E30" i="14"/>
  <c r="E31" i="14"/>
  <c r="E32" i="14"/>
  <c r="E7" i="16"/>
  <c r="E8" i="16"/>
  <c r="E9" i="16"/>
  <c r="E10" i="16"/>
  <c r="E11" i="16"/>
  <c r="E12" i="16"/>
  <c r="E5" i="14"/>
  <c r="I5" i="14"/>
  <c r="J5" i="14"/>
  <c r="E6" i="14"/>
  <c r="E7" i="14"/>
  <c r="E8" i="14"/>
  <c r="E9" i="14"/>
  <c r="E10" i="14"/>
  <c r="E11" i="14"/>
  <c r="E12" i="14"/>
  <c r="E13" i="14"/>
  <c r="E14" i="14"/>
  <c r="E15" i="14"/>
  <c r="E16" i="14"/>
  <c r="E17" i="14"/>
  <c r="E18" i="14"/>
  <c r="E19" i="14"/>
  <c r="E20" i="14"/>
  <c r="E21" i="14"/>
  <c r="E22" i="14"/>
  <c r="E23" i="14"/>
  <c r="E24" i="14"/>
  <c r="E72" i="14"/>
  <c r="G72" i="14"/>
  <c r="H72" i="14"/>
  <c r="E73" i="14"/>
  <c r="G73" i="14"/>
  <c r="H73" i="14"/>
  <c r="E74" i="14"/>
  <c r="E75" i="14"/>
  <c r="E76" i="14"/>
  <c r="E77" i="14"/>
  <c r="E78" i="14"/>
  <c r="E81" i="14"/>
  <c r="E82" i="14"/>
  <c r="E83" i="14"/>
  <c r="E84" i="14"/>
  <c r="E85" i="14"/>
  <c r="E86" i="14"/>
  <c r="E87" i="14"/>
  <c r="E88" i="14"/>
  <c r="E89" i="14"/>
  <c r="E90" i="14"/>
  <c r="E91" i="14"/>
  <c r="E92" i="14"/>
  <c r="E93" i="14"/>
  <c r="E94" i="14"/>
  <c r="E95" i="14"/>
  <c r="E96" i="14"/>
  <c r="E97" i="14"/>
  <c r="I97" i="14"/>
  <c r="J97" i="14"/>
  <c r="E98" i="14"/>
  <c r="E99" i="14"/>
  <c r="E100" i="14"/>
  <c r="E101" i="14"/>
  <c r="E102" i="14"/>
  <c r="E103" i="14"/>
  <c r="E104" i="14"/>
  <c r="E105" i="14"/>
  <c r="E106" i="14"/>
  <c r="E108" i="14"/>
  <c r="E109" i="14"/>
  <c r="E110" i="14"/>
  <c r="E111" i="14"/>
  <c r="E112" i="14"/>
  <c r="E113" i="14"/>
  <c r="I113" i="14"/>
  <c r="J113" i="14"/>
  <c r="E114" i="14"/>
  <c r="E115" i="14"/>
  <c r="E116" i="14"/>
  <c r="E117" i="14"/>
  <c r="E25" i="14"/>
  <c r="E26" i="14"/>
  <c r="E27" i="14"/>
  <c r="E28" i="14"/>
  <c r="E29" i="14"/>
  <c r="E33" i="14"/>
  <c r="E40" i="14"/>
  <c r="E41" i="14"/>
  <c r="E45" i="14"/>
  <c r="E46" i="14"/>
  <c r="E47" i="14"/>
  <c r="E51" i="14"/>
  <c r="E48" i="14"/>
  <c r="E52" i="14"/>
  <c r="E61" i="14"/>
  <c r="E62" i="14"/>
  <c r="I62" i="14"/>
  <c r="J62" i="14"/>
  <c r="E63" i="14"/>
  <c r="E64" i="14"/>
  <c r="E5" i="24"/>
  <c r="I5" i="24"/>
  <c r="E6" i="24"/>
  <c r="E7" i="24"/>
  <c r="E8" i="24"/>
  <c r="E9" i="24"/>
  <c r="I9" i="24"/>
  <c r="E10" i="24"/>
  <c r="E12" i="24"/>
  <c r="E13" i="24"/>
  <c r="I13" i="24"/>
  <c r="E14" i="24"/>
  <c r="E15" i="24"/>
  <c r="E16" i="24"/>
  <c r="I16" i="24"/>
  <c r="E17" i="24"/>
  <c r="E18" i="24"/>
  <c r="E19" i="24"/>
  <c r="E20" i="24"/>
  <c r="I20" i="24"/>
  <c r="E21" i="24"/>
  <c r="E23" i="24"/>
  <c r="I23" i="24"/>
  <c r="E24" i="24"/>
  <c r="E25" i="24"/>
  <c r="E26" i="24"/>
  <c r="I26" i="24" s="1"/>
  <c r="E27" i="24"/>
  <c r="E28" i="24"/>
  <c r="E29" i="24"/>
  <c r="E30" i="24"/>
  <c r="E31" i="24"/>
  <c r="E32" i="24"/>
  <c r="I32" i="24"/>
  <c r="E33" i="24"/>
  <c r="E34" i="24"/>
  <c r="E35" i="24"/>
  <c r="E36" i="24"/>
  <c r="E37" i="24"/>
  <c r="E38" i="24"/>
  <c r="E5" i="18"/>
  <c r="I5" i="18"/>
  <c r="E6" i="18"/>
  <c r="E7" i="18"/>
  <c r="E8" i="18"/>
  <c r="E9" i="18"/>
  <c r="I9" i="18"/>
  <c r="E10" i="18"/>
  <c r="E11" i="18"/>
  <c r="E19" i="18"/>
  <c r="E20" i="18"/>
  <c r="I20" i="18"/>
  <c r="E21" i="18"/>
  <c r="E22" i="18"/>
  <c r="E23" i="18"/>
  <c r="I23" i="18"/>
  <c r="E24" i="18"/>
  <c r="E25" i="18"/>
  <c r="I25" i="18" s="1"/>
  <c r="E28" i="18"/>
  <c r="E29" i="18"/>
  <c r="E30" i="18"/>
  <c r="E34" i="18"/>
  <c r="I34" i="18"/>
  <c r="E35" i="18"/>
  <c r="E37" i="18"/>
  <c r="I37" i="18"/>
  <c r="E38" i="18"/>
  <c r="E39" i="18"/>
  <c r="E40" i="18"/>
  <c r="E41" i="18"/>
  <c r="E42" i="18"/>
  <c r="E43" i="18"/>
  <c r="E44" i="18"/>
  <c r="E45" i="18"/>
  <c r="E46" i="18"/>
  <c r="I46" i="18"/>
  <c r="E47" i="18"/>
  <c r="E48" i="18"/>
  <c r="E49" i="18"/>
  <c r="E50" i="18"/>
  <c r="E51" i="18"/>
  <c r="E52" i="18"/>
  <c r="E6" i="25"/>
  <c r="E10" i="25"/>
  <c r="E12" i="25"/>
  <c r="E14" i="25"/>
  <c r="E5" i="28"/>
  <c r="E6" i="28"/>
  <c r="E7" i="28"/>
  <c r="CN7" i="28"/>
  <c r="E8" i="28"/>
  <c r="CN8" i="28"/>
  <c r="E9" i="28"/>
  <c r="E10" i="28"/>
  <c r="CN10" i="28"/>
  <c r="E11" i="28"/>
  <c r="E12" i="28"/>
  <c r="E13" i="28"/>
  <c r="E14" i="28"/>
  <c r="CN14" i="28"/>
  <c r="E15" i="28"/>
  <c r="CN15" i="28"/>
  <c r="E16" i="28"/>
  <c r="CN16" i="28"/>
  <c r="E17" i="28"/>
  <c r="E18" i="28"/>
  <c r="E19" i="28"/>
  <c r="E20" i="28"/>
  <c r="CN20" i="28"/>
  <c r="E21" i="28"/>
  <c r="E22" i="28"/>
  <c r="CN22" i="28"/>
  <c r="E23" i="28"/>
  <c r="CN23" i="28"/>
  <c r="E24" i="28"/>
  <c r="CN24" i="28"/>
  <c r="E25" i="28"/>
  <c r="E26" i="28"/>
  <c r="E32" i="28"/>
  <c r="CL32" i="28" s="1"/>
  <c r="E33" i="28"/>
  <c r="CN9" i="28"/>
  <c r="CN13" i="28"/>
  <c r="CN17" i="28"/>
  <c r="CN21" i="28"/>
  <c r="E6" i="15"/>
  <c r="E21" i="15"/>
  <c r="BI23" i="15"/>
  <c r="E26" i="15"/>
  <c r="E27" i="15"/>
  <c r="E46" i="15"/>
  <c r="BE46" i="15" s="1"/>
  <c r="BF46" i="15" s="1"/>
  <c r="BI46" i="15"/>
  <c r="E47" i="15"/>
  <c r="BI47" i="15"/>
  <c r="E50" i="15"/>
  <c r="E54" i="15"/>
  <c r="BI54" i="15"/>
  <c r="L110" i="14"/>
  <c r="L115" i="14"/>
  <c r="L99" i="14"/>
  <c r="L93" i="14"/>
  <c r="F114" i="14"/>
  <c r="F109" i="14"/>
  <c r="F103" i="14"/>
  <c r="L86" i="14"/>
  <c r="F91" i="14"/>
  <c r="F98" i="14"/>
  <c r="F84" i="14"/>
  <c r="L76" i="14"/>
  <c r="F5" i="14"/>
  <c r="F6" i="14"/>
  <c r="F16" i="14"/>
  <c r="F17" i="14"/>
  <c r="F20" i="14"/>
  <c r="F21" i="14"/>
  <c r="F72" i="14"/>
  <c r="F74" i="14"/>
  <c r="F62" i="14"/>
  <c r="F63" i="14"/>
  <c r="F25" i="14"/>
  <c r="F26" i="14"/>
  <c r="F5" i="24"/>
  <c r="F6" i="24"/>
  <c r="F9" i="24"/>
  <c r="F10" i="24"/>
  <c r="F13" i="24"/>
  <c r="F14" i="24"/>
  <c r="F16" i="24"/>
  <c r="F17" i="24"/>
  <c r="F20" i="24"/>
  <c r="F21" i="24"/>
  <c r="F23" i="24"/>
  <c r="F24" i="24"/>
  <c r="F32" i="24"/>
  <c r="F33" i="24"/>
  <c r="F5" i="18"/>
  <c r="F6" i="18"/>
  <c r="F9" i="18"/>
  <c r="F10" i="18"/>
  <c r="F20" i="18"/>
  <c r="F21" i="18"/>
  <c r="F23" i="18"/>
  <c r="F24" i="18"/>
  <c r="F34" i="18"/>
  <c r="F35" i="18"/>
  <c r="F37" i="18"/>
  <c r="F38" i="18"/>
  <c r="F46" i="18"/>
  <c r="F47" i="18"/>
  <c r="F5" i="25"/>
  <c r="F6" i="25"/>
  <c r="F9" i="25"/>
  <c r="F10" i="25"/>
  <c r="F11" i="25"/>
  <c r="F12" i="25"/>
  <c r="F13" i="25"/>
  <c r="F14" i="25"/>
  <c r="H5" i="28"/>
  <c r="H6" i="28"/>
  <c r="H7" i="28"/>
  <c r="H8" i="28"/>
  <c r="H9" i="28"/>
  <c r="H10" i="28"/>
  <c r="H11" i="28"/>
  <c r="H12" i="28"/>
  <c r="H13" i="28"/>
  <c r="H14" i="28"/>
  <c r="H15" i="28"/>
  <c r="H16" i="28"/>
  <c r="H17" i="28"/>
  <c r="H18" i="28"/>
  <c r="H19" i="28"/>
  <c r="H20" i="28"/>
  <c r="H21" i="28"/>
  <c r="H22" i="28"/>
  <c r="H23" i="28"/>
  <c r="H24" i="28"/>
  <c r="H25" i="28"/>
  <c r="H26" i="28"/>
  <c r="H32" i="28"/>
  <c r="H33" i="28"/>
  <c r="AX6" i="15"/>
  <c r="AX20" i="15"/>
  <c r="AX21" i="15"/>
  <c r="AX22" i="15"/>
  <c r="AX23" i="15"/>
  <c r="AX24" i="15"/>
  <c r="AX26" i="15"/>
  <c r="AX27" i="15"/>
  <c r="AX45" i="15"/>
  <c r="AX46" i="15"/>
  <c r="AX47" i="15"/>
  <c r="AX48" i="15"/>
  <c r="AX49" i="15"/>
  <c r="AX50" i="15"/>
  <c r="AX52" i="15"/>
  <c r="AX54" i="15"/>
  <c r="AX56" i="15"/>
  <c r="AY20" i="15"/>
  <c r="AY26" i="15"/>
  <c r="AY49" i="15"/>
  <c r="AZ26" i="15"/>
  <c r="AZ49" i="15"/>
  <c r="BL26" i="15"/>
  <c r="BL49" i="15"/>
  <c r="AY5" i="15"/>
  <c r="L12" i="16"/>
  <c r="K7" i="16"/>
  <c r="K8" i="16"/>
  <c r="G7" i="16"/>
  <c r="H7" i="16"/>
  <c r="G5" i="18"/>
  <c r="G9" i="18"/>
  <c r="G20" i="18"/>
  <c r="G23" i="18"/>
  <c r="G34" i="18"/>
  <c r="G37" i="18"/>
  <c r="G46" i="18"/>
  <c r="G16" i="24"/>
  <c r="G32" i="24"/>
  <c r="G23" i="24"/>
  <c r="G20" i="24"/>
  <c r="G13" i="24"/>
  <c r="G9" i="24"/>
  <c r="G5" i="24"/>
  <c r="S10" i="28"/>
  <c r="S5" i="28"/>
  <c r="S6" i="28"/>
  <c r="S7" i="28"/>
  <c r="S8" i="28"/>
  <c r="S9" i="28"/>
  <c r="S11" i="28"/>
  <c r="S12" i="28"/>
  <c r="S13" i="28"/>
  <c r="S14" i="28"/>
  <c r="S15" i="28"/>
  <c r="S16" i="28"/>
  <c r="S17" i="28"/>
  <c r="S18" i="28"/>
  <c r="S19" i="28"/>
  <c r="S20" i="28"/>
  <c r="S21" i="28"/>
  <c r="S22" i="28"/>
  <c r="S23" i="28"/>
  <c r="S24" i="28"/>
  <c r="S25" i="28"/>
  <c r="S26" i="28"/>
  <c r="S32" i="28"/>
  <c r="S33" i="28"/>
  <c r="O15" i="25"/>
  <c r="G15" i="25"/>
  <c r="AJ19" i="15"/>
  <c r="CE11" i="28"/>
  <c r="CE18" i="28"/>
  <c r="CE25" i="28"/>
  <c r="CE32" i="28"/>
  <c r="I7" i="16"/>
  <c r="J7" i="16"/>
  <c r="I8" i="16"/>
  <c r="J8" i="16"/>
  <c r="D7" i="16"/>
  <c r="H20" i="26"/>
  <c r="I20" i="26"/>
  <c r="J20" i="26"/>
  <c r="K20" i="26"/>
  <c r="M20" i="26"/>
  <c r="F20" i="26"/>
  <c r="K27" i="24"/>
  <c r="L27" i="24"/>
  <c r="M27" i="24"/>
  <c r="N27" i="24"/>
  <c r="N26" i="24"/>
  <c r="M26" i="24"/>
  <c r="L26" i="24"/>
  <c r="N25" i="24"/>
  <c r="M25" i="24"/>
  <c r="L25" i="24"/>
  <c r="K26" i="24"/>
  <c r="K25" i="24"/>
  <c r="B18" i="26"/>
  <c r="B16" i="26"/>
  <c r="B14" i="26"/>
  <c r="B12" i="26"/>
  <c r="B10" i="26"/>
  <c r="D7" i="26"/>
  <c r="D9" i="26"/>
  <c r="D10" i="26"/>
  <c r="D12" i="26"/>
  <c r="D14" i="26"/>
  <c r="D16" i="26"/>
  <c r="D18" i="26"/>
  <c r="D21" i="26"/>
  <c r="G8" i="26"/>
  <c r="H8" i="26"/>
  <c r="I8" i="26"/>
  <c r="J8" i="26"/>
  <c r="K8" i="26"/>
  <c r="L8" i="26"/>
  <c r="M8" i="26"/>
  <c r="D20" i="18"/>
  <c r="D11" i="25"/>
  <c r="D5" i="25"/>
  <c r="D13" i="25"/>
  <c r="D16" i="14"/>
  <c r="D5" i="14"/>
  <c r="D5" i="24"/>
  <c r="D9" i="24"/>
  <c r="D13" i="24"/>
  <c r="D16" i="24"/>
  <c r="D20" i="24"/>
  <c r="D32" i="24"/>
  <c r="D5" i="18"/>
  <c r="D9" i="18"/>
  <c r="D34" i="18"/>
  <c r="D37" i="18"/>
  <c r="D72" i="14"/>
  <c r="D20" i="14"/>
  <c r="B2" i="24"/>
  <c r="K15" i="24"/>
  <c r="K18" i="24"/>
  <c r="L15" i="24"/>
  <c r="L18" i="24"/>
  <c r="M15" i="24"/>
  <c r="N15" i="24"/>
  <c r="B9" i="13"/>
  <c r="B8" i="13"/>
  <c r="D46" i="18"/>
  <c r="B2" i="18"/>
  <c r="E12" i="18"/>
  <c r="E13" i="18"/>
  <c r="E14" i="18"/>
  <c r="L11" i="16"/>
  <c r="L10" i="16"/>
  <c r="L9" i="16"/>
  <c r="C8" i="3"/>
  <c r="B9" i="3"/>
  <c r="B8" i="3"/>
  <c r="D9" i="25"/>
  <c r="D73" i="14"/>
  <c r="D83" i="14"/>
  <c r="D97" i="14"/>
  <c r="F97" i="14"/>
  <c r="F90" i="14"/>
  <c r="F83" i="14"/>
  <c r="F73" i="14"/>
  <c r="N18" i="24"/>
  <c r="M18" i="24"/>
  <c r="D62" i="14"/>
  <c r="D25" i="14"/>
  <c r="D102" i="14"/>
  <c r="D113" i="14"/>
  <c r="D90" i="14"/>
  <c r="D108" i="14"/>
  <c r="F113" i="14"/>
  <c r="F108" i="14"/>
  <c r="F102" i="14"/>
  <c r="M19" i="24"/>
  <c r="M34" i="24"/>
  <c r="M38" i="24"/>
  <c r="L19" i="24"/>
  <c r="L34" i="24"/>
  <c r="L38" i="24"/>
  <c r="K19" i="24"/>
  <c r="K34" i="24"/>
  <c r="K38" i="24"/>
  <c r="N19" i="24"/>
  <c r="N34" i="24"/>
  <c r="N38" i="24"/>
  <c r="AY60" i="15"/>
  <c r="AY57" i="15"/>
  <c r="BL8" i="15"/>
  <c r="AZ8" i="15"/>
  <c r="BL5" i="15"/>
  <c r="AZ5" i="15"/>
  <c r="H14" i="25"/>
  <c r="H13" i="25"/>
  <c r="H12" i="25"/>
  <c r="AX7" i="15"/>
  <c r="BI7" i="15"/>
  <c r="G90" i="14"/>
  <c r="H90" i="14"/>
  <c r="I90" i="14"/>
  <c r="J90" i="14"/>
  <c r="G5" i="14"/>
  <c r="H5" i="14"/>
  <c r="AV42" i="15"/>
  <c r="AW42" i="15"/>
  <c r="AV23" i="15"/>
  <c r="AW23" i="15"/>
  <c r="AV31" i="15"/>
  <c r="AW31" i="15"/>
  <c r="O7" i="25"/>
  <c r="G7" i="25"/>
  <c r="AV52" i="15"/>
  <c r="AW52" i="15"/>
  <c r="AV40" i="15"/>
  <c r="AW40" i="15"/>
  <c r="AV48" i="15"/>
  <c r="AW48" i="15"/>
  <c r="AV54" i="15"/>
  <c r="AW54" i="15"/>
  <c r="AV32" i="15"/>
  <c r="AW32" i="15"/>
  <c r="AV47" i="15"/>
  <c r="AW47" i="15"/>
  <c r="AV46" i="15"/>
  <c r="AW46" i="15"/>
  <c r="AV35" i="15"/>
  <c r="AW35" i="15"/>
  <c r="AV25" i="15"/>
  <c r="AW25" i="15"/>
  <c r="AV55" i="15"/>
  <c r="AW55" i="15"/>
  <c r="AV43" i="15"/>
  <c r="AW43" i="15"/>
  <c r="AV24" i="15"/>
  <c r="AW24" i="15"/>
  <c r="N13" i="18"/>
  <c r="N12" i="18"/>
  <c r="N27" i="18"/>
  <c r="L12" i="18"/>
  <c r="L26" i="18"/>
  <c r="M12" i="18"/>
  <c r="J18" i="18"/>
  <c r="C9" i="3"/>
  <c r="I118" i="29"/>
  <c r="G113" i="14"/>
  <c r="H113" i="14"/>
  <c r="AX10" i="15"/>
  <c r="H10" i="25"/>
  <c r="I121" i="29"/>
  <c r="H120" i="29"/>
  <c r="I120" i="29"/>
  <c r="BI22" i="15"/>
  <c r="BK22" i="15"/>
  <c r="BK23" i="15"/>
  <c r="BK67" i="15"/>
  <c r="D12" i="10"/>
  <c r="L11" i="25"/>
  <c r="I102" i="14"/>
  <c r="J102" i="14"/>
  <c r="G102" i="14"/>
  <c r="H102" i="14"/>
  <c r="I119" i="29"/>
  <c r="H119" i="29"/>
  <c r="AX18" i="15"/>
  <c r="BI43" i="15"/>
  <c r="BA10" i="15" a="1"/>
  <c r="BA10" i="15"/>
  <c r="BD10" i="15"/>
  <c r="BE10" i="15"/>
  <c r="BF10" i="15"/>
  <c r="BA52" i="15" a="1"/>
  <c r="BA52" i="15"/>
  <c r="BD52" i="15"/>
  <c r="BE52" i="15"/>
  <c r="BF52" i="15"/>
  <c r="BA56" i="15" a="1"/>
  <c r="BA56" i="15"/>
  <c r="BD56" i="15"/>
  <c r="BE56" i="15"/>
  <c r="BF56" i="15"/>
  <c r="AY69" i="15"/>
  <c r="AM71" i="15"/>
  <c r="L15" i="25"/>
  <c r="K29" i="18"/>
  <c r="L25" i="18"/>
  <c r="AM63" i="15"/>
  <c r="L29" i="18"/>
  <c r="AX16" i="15"/>
  <c r="J11" i="24"/>
  <c r="J27" i="24"/>
  <c r="AX12" i="15"/>
  <c r="G62" i="14"/>
  <c r="H62" i="14"/>
  <c r="L30" i="18"/>
  <c r="AM67" i="15"/>
  <c r="AV65" i="15"/>
  <c r="AW65" i="15"/>
  <c r="AM66" i="15"/>
  <c r="L13" i="18"/>
  <c r="D67" i="14"/>
  <c r="I68" i="14"/>
  <c r="J68" i="14"/>
  <c r="G68" i="14"/>
  <c r="H68" i="14"/>
  <c r="F68" i="14"/>
  <c r="F67" i="14"/>
  <c r="I77" i="14"/>
  <c r="J77" i="14"/>
  <c r="G77" i="14"/>
  <c r="H77" i="14"/>
  <c r="BA47" i="15" a="1"/>
  <c r="BA47" i="15"/>
  <c r="BD47" i="15"/>
  <c r="BE47" i="15"/>
  <c r="BF47" i="15"/>
  <c r="BA42" i="15" a="1"/>
  <c r="BA42" i="15"/>
  <c r="BD42" i="15"/>
  <c r="BE42" i="15"/>
  <c r="BF42" i="15"/>
  <c r="O8" i="25"/>
  <c r="G8" i="25"/>
  <c r="H8" i="25"/>
  <c r="AV33" i="15"/>
  <c r="AW33" i="15"/>
  <c r="AV29" i="15"/>
  <c r="AW29" i="15"/>
  <c r="CE54" i="31"/>
  <c r="CF54" i="31"/>
  <c r="CG54" i="31"/>
  <c r="CE37" i="31"/>
  <c r="CF37" i="31"/>
  <c r="CG37" i="31"/>
  <c r="G16" i="14"/>
  <c r="H16" i="14"/>
  <c r="I16" i="14"/>
  <c r="J16" i="14"/>
  <c r="BE55" i="15"/>
  <c r="BF55" i="15"/>
  <c r="D11" i="10"/>
  <c r="H15" i="25"/>
  <c r="G83" i="14"/>
  <c r="H83" i="14"/>
  <c r="I83" i="14"/>
  <c r="J83" i="14"/>
  <c r="BE54" i="15"/>
  <c r="BF54" i="15"/>
  <c r="L5" i="25"/>
  <c r="H5" i="25"/>
  <c r="BI10" i="15"/>
  <c r="D7" i="10"/>
  <c r="CE87" i="31"/>
  <c r="CF87" i="31"/>
  <c r="CG87" i="31"/>
  <c r="CE84" i="31"/>
  <c r="CF84" i="31"/>
  <c r="CG84" i="31"/>
  <c r="CE61" i="31"/>
  <c r="CF61" i="31"/>
  <c r="CG61" i="31"/>
  <c r="L6" i="25"/>
  <c r="H6" i="25"/>
  <c r="CE112" i="31"/>
  <c r="CF112" i="31"/>
  <c r="CG112" i="31"/>
  <c r="CE105" i="31"/>
  <c r="CF105" i="31"/>
  <c r="CG105" i="31"/>
  <c r="CE133" i="31"/>
  <c r="CF133" i="31"/>
  <c r="CG133" i="31"/>
  <c r="CE92" i="31"/>
  <c r="CF92" i="31"/>
  <c r="CG92" i="31"/>
  <c r="CE81" i="31"/>
  <c r="CF81" i="31"/>
  <c r="CG81" i="31"/>
  <c r="CE17" i="31"/>
  <c r="CF17" i="31"/>
  <c r="CG17" i="31"/>
  <c r="CB101" i="31"/>
  <c r="CE101" i="31"/>
  <c r="CF101" i="31"/>
  <c r="CG101" i="31"/>
  <c r="CB61" i="31"/>
  <c r="BA71" i="15" a="1"/>
  <c r="BA71" i="15"/>
  <c r="BD71" i="15"/>
  <c r="BE71" i="15"/>
  <c r="BF71" i="15"/>
  <c r="BE25" i="15"/>
  <c r="BF25" i="15"/>
  <c r="CE139" i="31"/>
  <c r="CF139" i="31"/>
  <c r="CG139" i="31"/>
  <c r="CE136" i="31"/>
  <c r="CF136" i="31"/>
  <c r="CG136" i="31"/>
  <c r="CE127" i="31"/>
  <c r="CF127" i="31"/>
  <c r="CG127" i="31"/>
  <c r="CE123" i="31"/>
  <c r="CF123" i="31"/>
  <c r="CG123" i="31"/>
  <c r="CE70" i="31"/>
  <c r="CF70" i="31"/>
  <c r="CG70" i="31"/>
  <c r="CE6" i="31"/>
  <c r="CF6" i="31"/>
  <c r="CG6" i="31"/>
  <c r="CB98" i="31"/>
  <c r="CB84" i="31"/>
  <c r="CB69" i="31"/>
  <c r="I72" i="14"/>
  <c r="J72" i="14"/>
  <c r="H9" i="25"/>
  <c r="AV44" i="15"/>
  <c r="AW44" i="15"/>
  <c r="CE130" i="31"/>
  <c r="CF130" i="31"/>
  <c r="CG130" i="31"/>
  <c r="CE107" i="31"/>
  <c r="CF107" i="31"/>
  <c r="CG107" i="31"/>
  <c r="CE51" i="31"/>
  <c r="CF51" i="31"/>
  <c r="CG51" i="31"/>
  <c r="CE45" i="31"/>
  <c r="CF45" i="31"/>
  <c r="CG45" i="31"/>
  <c r="CE35" i="31"/>
  <c r="CF35" i="31"/>
  <c r="CG35" i="31"/>
  <c r="CB80" i="31"/>
  <c r="CB74" i="31"/>
  <c r="CB62" i="31"/>
  <c r="CB49" i="31"/>
  <c r="CB32" i="31"/>
  <c r="CB8" i="31"/>
  <c r="CE8" i="31"/>
  <c r="CF8" i="31"/>
  <c r="CG8" i="31"/>
  <c r="CE140" i="31"/>
  <c r="CF140" i="31"/>
  <c r="CG140" i="31"/>
  <c r="CE132" i="31"/>
  <c r="CF132" i="31"/>
  <c r="CG132" i="31"/>
  <c r="CE122" i="31"/>
  <c r="CF122" i="31"/>
  <c r="CG122" i="31"/>
  <c r="CE119" i="31"/>
  <c r="CF119" i="31"/>
  <c r="CG119" i="31"/>
  <c r="CE111" i="31"/>
  <c r="CF111" i="31"/>
  <c r="CG111" i="31"/>
  <c r="CE93" i="31"/>
  <c r="CF93" i="31"/>
  <c r="CG93" i="31"/>
  <c r="CE71" i="31"/>
  <c r="CF71" i="31"/>
  <c r="CG71" i="31"/>
  <c r="CE66" i="31"/>
  <c r="CF66" i="31"/>
  <c r="CG66" i="31"/>
  <c r="CE65" i="31"/>
  <c r="CF65" i="31"/>
  <c r="CG65" i="31"/>
  <c r="CE64" i="31"/>
  <c r="CF64" i="31"/>
  <c r="CG64" i="31"/>
  <c r="CE56" i="31"/>
  <c r="CF56" i="31"/>
  <c r="CG56" i="31"/>
  <c r="CE50" i="31"/>
  <c r="CF50" i="31"/>
  <c r="CG50" i="31"/>
  <c r="CE38" i="31"/>
  <c r="CF38" i="31"/>
  <c r="CG38" i="31"/>
  <c r="CE27" i="31"/>
  <c r="CF27" i="31"/>
  <c r="CG27" i="31"/>
  <c r="CE20" i="31"/>
  <c r="CF20" i="31"/>
  <c r="CG20" i="31"/>
  <c r="CE15" i="31"/>
  <c r="CF15" i="31"/>
  <c r="CG15" i="31"/>
  <c r="CB111" i="31"/>
  <c r="CB99" i="31"/>
  <c r="CB81" i="31"/>
  <c r="CB63" i="31"/>
  <c r="CB25" i="31"/>
  <c r="CB146" i="31"/>
  <c r="CB138" i="31"/>
  <c r="CB130" i="31"/>
  <c r="CB122" i="31"/>
  <c r="CB114" i="31"/>
  <c r="CB82" i="31"/>
  <c r="CB77" i="31"/>
  <c r="CB64" i="31"/>
  <c r="CB58" i="31"/>
  <c r="CB38" i="31"/>
  <c r="CB22" i="31"/>
  <c r="CB12" i="31"/>
  <c r="BE39" i="15"/>
  <c r="BF39" i="15"/>
  <c r="BE51" i="15"/>
  <c r="BF51" i="15"/>
  <c r="CE143" i="31"/>
  <c r="CF143" i="31"/>
  <c r="CG143" i="31"/>
  <c r="CE108" i="31"/>
  <c r="CF108" i="31"/>
  <c r="CG108" i="31"/>
  <c r="CE104" i="31"/>
  <c r="CF104" i="31"/>
  <c r="CG104" i="31"/>
  <c r="CE79" i="31"/>
  <c r="CF79" i="31"/>
  <c r="CG79" i="31"/>
  <c r="CE74" i="31"/>
  <c r="CF74" i="31"/>
  <c r="CG74" i="31"/>
  <c r="CE30" i="31"/>
  <c r="CF30" i="31"/>
  <c r="CG30" i="31"/>
  <c r="H126" i="29"/>
  <c r="AV19" i="15"/>
  <c r="AW19" i="15"/>
  <c r="J12" i="24"/>
  <c r="M12" i="24"/>
  <c r="M28" i="24"/>
  <c r="J19" i="18"/>
  <c r="K19" i="18"/>
  <c r="K42" i="18"/>
  <c r="M27" i="18"/>
  <c r="CC6" i="31"/>
  <c r="CD6" i="31" s="1"/>
  <c r="AV59" i="15"/>
  <c r="AW59" i="15"/>
  <c r="M25" i="18"/>
  <c r="M26" i="18"/>
  <c r="M28" i="18"/>
  <c r="AV18" i="15"/>
  <c r="AW18" i="15"/>
  <c r="M30" i="18"/>
  <c r="N30" i="18"/>
  <c r="N29" i="18"/>
  <c r="N25" i="18"/>
  <c r="N26" i="18"/>
  <c r="L14" i="13"/>
  <c r="AM59" i="15"/>
  <c r="I125" i="29"/>
  <c r="K14" i="13"/>
  <c r="H125" i="29"/>
  <c r="K26" i="18"/>
  <c r="K28" i="18"/>
  <c r="G13" i="13"/>
  <c r="H13" i="13"/>
  <c r="I14" i="13"/>
  <c r="K27" i="18"/>
  <c r="K25" i="18"/>
  <c r="D8" i="10"/>
  <c r="I73" i="14"/>
  <c r="J73" i="14"/>
  <c r="G108" i="14"/>
  <c r="H108" i="14"/>
  <c r="I108" i="14"/>
  <c r="J108" i="14"/>
  <c r="C10" i="3"/>
  <c r="B10" i="3"/>
  <c r="G20" i="14"/>
  <c r="H20" i="14"/>
  <c r="I20" i="14"/>
  <c r="J20" i="14"/>
  <c r="G25" i="14"/>
  <c r="H25" i="14"/>
  <c r="I25" i="14"/>
  <c r="J25" i="14"/>
  <c r="BI31" i="15"/>
  <c r="CE148" i="31"/>
  <c r="CF148" i="31"/>
  <c r="CG148" i="31"/>
  <c r="CE128" i="31"/>
  <c r="CF128" i="31"/>
  <c r="CG128" i="31"/>
  <c r="CE63" i="31"/>
  <c r="CF63" i="31"/>
  <c r="CG63" i="31"/>
  <c r="CE49" i="31"/>
  <c r="CF49" i="31"/>
  <c r="CG49" i="31"/>
  <c r="CE43" i="31"/>
  <c r="CF43" i="31"/>
  <c r="CG43" i="31"/>
  <c r="CE42" i="31"/>
  <c r="CF42" i="31"/>
  <c r="CG42" i="31"/>
  <c r="CE138" i="31"/>
  <c r="CF138" i="31"/>
  <c r="CG138" i="31"/>
  <c r="CE137" i="31"/>
  <c r="CF137" i="31"/>
  <c r="CG137" i="31"/>
  <c r="CE116" i="31"/>
  <c r="CF116" i="31"/>
  <c r="CG116" i="31"/>
  <c r="CE97" i="31"/>
  <c r="CF97" i="31"/>
  <c r="CG97" i="31"/>
  <c r="CE83" i="31"/>
  <c r="CF83" i="31"/>
  <c r="CG83" i="31"/>
  <c r="G97" i="14"/>
  <c r="H97" i="14"/>
  <c r="CE146" i="31"/>
  <c r="CF146" i="31"/>
  <c r="CG146" i="31"/>
  <c r="CE117" i="31"/>
  <c r="CF117" i="31"/>
  <c r="CG117" i="31"/>
  <c r="CE113" i="31"/>
  <c r="CF113" i="31"/>
  <c r="CG113" i="31"/>
  <c r="CE106" i="31"/>
  <c r="CF106" i="31"/>
  <c r="CG106" i="31"/>
  <c r="CE96" i="31"/>
  <c r="CF96" i="31"/>
  <c r="CG96" i="31"/>
  <c r="CE90" i="31"/>
  <c r="CF90" i="31"/>
  <c r="CG90" i="31"/>
  <c r="CE69" i="31"/>
  <c r="CF69" i="31"/>
  <c r="CG69" i="31"/>
  <c r="CE46" i="31"/>
  <c r="CF46" i="31"/>
  <c r="CG46" i="31"/>
  <c r="CE28" i="31"/>
  <c r="CF28" i="31"/>
  <c r="CG28" i="31"/>
  <c r="CE131" i="31"/>
  <c r="CF131" i="31"/>
  <c r="CG131" i="31"/>
  <c r="CE125" i="31"/>
  <c r="CF125" i="31"/>
  <c r="CG125" i="31"/>
  <c r="CE89" i="31"/>
  <c r="CF89" i="31"/>
  <c r="CG89" i="31"/>
  <c r="CE76" i="31"/>
  <c r="CF76" i="31"/>
  <c r="CG76" i="31"/>
  <c r="CE68" i="31"/>
  <c r="CF68" i="31"/>
  <c r="CG68" i="31"/>
  <c r="CE57" i="31"/>
  <c r="CF57" i="31"/>
  <c r="CG57" i="31"/>
  <c r="CB149" i="31"/>
  <c r="CE149" i="31"/>
  <c r="CF149" i="31"/>
  <c r="CG149" i="31"/>
  <c r="CE103" i="31"/>
  <c r="CF103" i="31"/>
  <c r="CG103" i="31"/>
  <c r="CE94" i="31"/>
  <c r="CF94" i="31"/>
  <c r="CG94" i="31"/>
  <c r="CE60" i="31"/>
  <c r="CF60" i="31"/>
  <c r="CG60" i="31"/>
  <c r="CE52" i="31"/>
  <c r="CF52" i="31"/>
  <c r="CG52" i="31"/>
  <c r="BA12" i="15" a="1"/>
  <c r="BA12" i="15"/>
  <c r="BD12" i="15"/>
  <c r="BE12" i="15"/>
  <c r="BF12" i="15"/>
  <c r="CE12" i="31"/>
  <c r="CF12" i="31"/>
  <c r="CG12" i="31"/>
  <c r="CE142" i="31"/>
  <c r="CF142" i="31"/>
  <c r="CG142" i="31"/>
  <c r="CE141" i="31"/>
  <c r="CF141" i="31"/>
  <c r="CG141" i="31"/>
  <c r="CE88" i="31"/>
  <c r="CF88" i="31"/>
  <c r="CG88" i="31"/>
  <c r="CE80" i="31"/>
  <c r="CF80" i="31"/>
  <c r="CG80" i="31"/>
  <c r="CE62" i="31"/>
  <c r="CF62" i="31"/>
  <c r="CG62" i="31"/>
  <c r="CE32" i="31"/>
  <c r="CF32" i="31"/>
  <c r="CG32" i="31"/>
  <c r="CE22" i="31"/>
  <c r="CF22" i="31"/>
  <c r="CG22" i="31"/>
  <c r="CE18" i="31"/>
  <c r="CF18" i="31"/>
  <c r="CG18" i="31"/>
  <c r="BA14" i="15" a="1"/>
  <c r="BA14" i="15"/>
  <c r="BD14" i="15"/>
  <c r="BE14" i="15"/>
  <c r="BF14" i="15"/>
  <c r="BA15" i="15" a="1"/>
  <c r="BA15" i="15"/>
  <c r="BD15" i="15"/>
  <c r="BE15" i="15"/>
  <c r="BF15" i="15"/>
  <c r="BA16" i="15" a="1"/>
  <c r="BA16" i="15"/>
  <c r="BD16" i="15"/>
  <c r="BE16" i="15"/>
  <c r="BF16" i="15"/>
  <c r="BA72" i="15" a="1"/>
  <c r="BA72" i="15"/>
  <c r="BD72" i="15"/>
  <c r="BE72" i="15"/>
  <c r="BF72" i="15"/>
  <c r="BA17" i="15" a="1"/>
  <c r="BA17" i="15"/>
  <c r="BD17" i="15"/>
  <c r="BE17" i="15"/>
  <c r="BF17" i="15"/>
  <c r="BA18" i="15" a="1"/>
  <c r="BA18" i="15"/>
  <c r="BD18" i="15"/>
  <c r="BE18" i="15"/>
  <c r="BF18" i="15"/>
  <c r="CE121" i="31"/>
  <c r="CF121" i="31"/>
  <c r="CG121" i="31"/>
  <c r="CE120" i="31"/>
  <c r="CF120" i="31"/>
  <c r="CG120" i="31"/>
  <c r="CE110" i="31"/>
  <c r="CF110" i="31"/>
  <c r="CG110" i="31"/>
  <c r="CE100" i="31"/>
  <c r="CF100" i="31"/>
  <c r="CG100" i="31"/>
  <c r="CE99" i="31"/>
  <c r="CF99" i="31"/>
  <c r="CG99" i="31"/>
  <c r="CE86" i="31"/>
  <c r="CF86" i="31"/>
  <c r="CG86" i="31"/>
  <c r="CE78" i="31"/>
  <c r="CF78" i="31"/>
  <c r="CG78" i="31"/>
  <c r="CE73" i="31"/>
  <c r="CF73" i="31"/>
  <c r="CG73" i="31"/>
  <c r="CE55" i="31"/>
  <c r="CF55" i="31"/>
  <c r="CG55" i="31"/>
  <c r="CE53" i="31"/>
  <c r="CF53" i="31"/>
  <c r="CG53" i="31"/>
  <c r="CE33" i="31"/>
  <c r="CF33" i="31"/>
  <c r="CG33" i="31"/>
  <c r="CE147" i="31"/>
  <c r="CF147" i="31"/>
  <c r="CG147" i="31"/>
  <c r="CE31" i="31"/>
  <c r="CF31" i="31"/>
  <c r="CG31" i="31"/>
  <c r="CB60" i="31"/>
  <c r="CE44" i="31"/>
  <c r="CF44" i="31"/>
  <c r="CG44" i="31"/>
  <c r="CB19" i="31"/>
  <c r="CE25" i="31"/>
  <c r="CF25" i="31"/>
  <c r="CG25" i="31"/>
  <c r="BE64" i="15"/>
  <c r="BF64" i="15"/>
  <c r="CB136" i="31"/>
  <c r="CB120" i="31"/>
  <c r="CB109" i="31"/>
  <c r="CB100" i="31"/>
  <c r="CB86" i="31"/>
  <c r="CB44" i="31"/>
  <c r="CE14" i="31"/>
  <c r="CF14" i="31"/>
  <c r="CG14" i="31"/>
  <c r="BE67" i="15"/>
  <c r="BF67" i="15"/>
  <c r="BI62" i="15"/>
  <c r="AV11" i="15"/>
  <c r="AW11" i="15"/>
  <c r="CB24" i="31"/>
  <c r="CE24" i="31"/>
  <c r="CF24" i="31"/>
  <c r="CG24" i="31"/>
  <c r="CE75" i="31"/>
  <c r="CF75" i="31"/>
  <c r="CG75" i="31"/>
  <c r="CE48" i="31"/>
  <c r="CF48" i="31"/>
  <c r="CG48" i="31"/>
  <c r="CE29" i="31"/>
  <c r="CF29" i="31"/>
  <c r="CG29" i="31"/>
  <c r="CE23" i="31"/>
  <c r="CF23" i="31"/>
  <c r="CG23" i="31"/>
  <c r="CB132" i="31"/>
  <c r="CB116" i="31"/>
  <c r="CB21" i="31"/>
  <c r="CE16" i="31"/>
  <c r="CF16" i="31"/>
  <c r="CG16" i="31"/>
  <c r="CB16" i="31"/>
  <c r="CE9" i="31"/>
  <c r="CF9" i="31"/>
  <c r="CG9" i="31"/>
  <c r="CB9" i="31"/>
  <c r="CE41" i="31"/>
  <c r="CF41" i="31"/>
  <c r="CG41" i="31"/>
  <c r="CE10" i="31"/>
  <c r="CF10" i="31"/>
  <c r="CG10" i="31"/>
  <c r="AV15" i="15"/>
  <c r="AW15" i="15"/>
  <c r="CB88" i="31"/>
  <c r="CB70" i="31"/>
  <c r="CE85" i="31"/>
  <c r="CF85" i="31"/>
  <c r="CG85" i="31"/>
  <c r="CE36" i="31"/>
  <c r="CF36" i="31"/>
  <c r="CG36" i="31"/>
  <c r="CE21" i="31"/>
  <c r="CF21" i="31"/>
  <c r="CG21" i="31"/>
  <c r="CE7" i="31"/>
  <c r="CF7" i="31"/>
  <c r="CG7" i="31"/>
  <c r="BI13" i="15"/>
  <c r="CB134" i="31"/>
  <c r="CB118" i="31"/>
  <c r="CB42" i="31"/>
  <c r="L8" i="25"/>
  <c r="CC7" i="31"/>
  <c r="CC8" i="31"/>
  <c r="CD8" i="31"/>
  <c r="M19" i="18"/>
  <c r="M42" i="18"/>
  <c r="J28" i="24"/>
  <c r="K31" i="18"/>
  <c r="C11" i="3"/>
  <c r="B11" i="3"/>
  <c r="C12" i="3"/>
  <c r="B13" i="3"/>
  <c r="B12" i="3"/>
  <c r="D33" i="28"/>
  <c r="E21" i="26"/>
  <c r="I10" i="25"/>
  <c r="AA13" i="10"/>
  <c r="AC13" i="10"/>
  <c r="I61" i="14"/>
  <c r="D38" i="18"/>
  <c r="D21" i="14"/>
  <c r="CO17" i="28"/>
  <c r="F33" i="28"/>
  <c r="BO72" i="15"/>
  <c r="AY9" i="15"/>
  <c r="BG7" i="15"/>
  <c r="D21" i="18"/>
  <c r="AZ19" i="15"/>
  <c r="AI18" i="10"/>
  <c r="AY58" i="15"/>
  <c r="BJ72" i="15"/>
  <c r="AK13" i="10"/>
  <c r="CE26" i="28"/>
  <c r="G15" i="14"/>
  <c r="BH5" i="15"/>
  <c r="AP18" i="10"/>
  <c r="AG10" i="10"/>
  <c r="AZ27" i="10"/>
  <c r="M12" i="25"/>
  <c r="AV27" i="10"/>
  <c r="AT13" i="10"/>
  <c r="AM13" i="10"/>
  <c r="D6" i="32"/>
  <c r="CO24" i="28"/>
  <c r="BO71" i="15"/>
  <c r="D109" i="14"/>
  <c r="E18" i="26"/>
  <c r="AB27" i="10"/>
  <c r="AX27" i="10"/>
  <c r="D68" i="14"/>
  <c r="D69" i="14"/>
  <c r="AD13" i="10"/>
  <c r="D19" i="28"/>
  <c r="E13" i="26"/>
  <c r="D84" i="14"/>
  <c r="D8" i="26"/>
  <c r="AK18" i="10"/>
  <c r="AV18" i="10"/>
  <c r="I19" i="14"/>
  <c r="CE12" i="28"/>
  <c r="AI27" i="10"/>
  <c r="D6" i="24"/>
  <c r="M10" i="25"/>
  <c r="AT18" i="10"/>
  <c r="W27" i="10"/>
  <c r="AY27" i="10"/>
  <c r="Z13" i="10"/>
  <c r="AZ13" i="10"/>
  <c r="G118" i="14"/>
  <c r="BL7" i="15"/>
  <c r="AX18" i="10"/>
  <c r="BJ25" i="15"/>
  <c r="BJ24" i="15"/>
  <c r="D63" i="14"/>
  <c r="E19" i="26"/>
  <c r="AG13" i="10"/>
  <c r="D12" i="25"/>
  <c r="AQ13" i="10"/>
  <c r="Q13" i="10"/>
  <c r="AX13" i="10"/>
  <c r="AS10" i="10"/>
  <c r="AD27" i="10"/>
  <c r="AY13" i="10"/>
  <c r="AR13" i="10"/>
  <c r="D91" i="14"/>
  <c r="AY6" i="15"/>
  <c r="AJ18" i="10"/>
  <c r="I24" i="14"/>
  <c r="BG25" i="15"/>
  <c r="AU10" i="10"/>
  <c r="BG72" i="15"/>
  <c r="D64" i="14"/>
  <c r="BO68" i="15"/>
  <c r="BJ48" i="15"/>
  <c r="I66" i="14"/>
  <c r="D20" i="28"/>
  <c r="D21" i="28"/>
  <c r="X13" i="10"/>
  <c r="Q27" i="10"/>
  <c r="BL25" i="15"/>
  <c r="D6" i="25"/>
  <c r="R27" i="10"/>
  <c r="AL10" i="10"/>
  <c r="E11" i="26"/>
  <c r="AY27" i="15"/>
  <c r="AP27" i="10"/>
  <c r="AP10" i="10"/>
  <c r="AL18" i="10"/>
  <c r="AK10" i="10"/>
  <c r="BL56" i="15"/>
  <c r="AN10" i="10"/>
  <c r="AM27" i="10"/>
  <c r="AM10" i="10"/>
  <c r="CO33" i="28"/>
  <c r="AI10" i="10"/>
  <c r="I15" i="14"/>
  <c r="Z27" i="10"/>
  <c r="AY70" i="15"/>
  <c r="D23" i="32"/>
  <c r="BJ56" i="15"/>
  <c r="AZ56" i="15"/>
  <c r="T13" i="10"/>
  <c r="E17" i="26"/>
  <c r="AS18" i="10"/>
  <c r="G71" i="14"/>
  <c r="AN59" i="15"/>
  <c r="D47" i="15" s="1"/>
  <c r="D15" i="26"/>
  <c r="AT27" i="10"/>
  <c r="I82" i="14"/>
  <c r="R13" i="10"/>
  <c r="BL59" i="15"/>
  <c r="BL58" i="15"/>
  <c r="I9" i="25"/>
  <c r="D12" i="28"/>
  <c r="D13" i="28"/>
  <c r="D11" i="26"/>
  <c r="G61" i="14"/>
  <c r="D114" i="14"/>
  <c r="D17" i="14"/>
  <c r="BA13" i="10"/>
  <c r="D35" i="18"/>
  <c r="BA10" i="10"/>
  <c r="AE27" i="10"/>
  <c r="AN25" i="15"/>
  <c r="D13" i="15" s="1"/>
  <c r="AN24" i="15"/>
  <c r="D12" i="15" s="1"/>
  <c r="AZ55" i="15"/>
  <c r="D17" i="24"/>
  <c r="AM18" i="10"/>
  <c r="G101" i="14"/>
  <c r="BG59" i="15"/>
  <c r="BG58" i="15"/>
  <c r="CE19" i="28"/>
  <c r="BJ23" i="15"/>
  <c r="BJ22" i="15"/>
  <c r="BJ55" i="15"/>
  <c r="BO67" i="15"/>
  <c r="G107" i="14"/>
  <c r="D115" i="14"/>
  <c r="BG48" i="15"/>
  <c r="BG71" i="15"/>
  <c r="D7" i="24"/>
  <c r="V27" i="10"/>
  <c r="E16" i="26"/>
  <c r="D22" i="28"/>
  <c r="D23" i="28"/>
  <c r="BA18" i="10"/>
  <c r="O27" i="10"/>
  <c r="T27" i="10"/>
  <c r="D17" i="26"/>
  <c r="AW27" i="10"/>
  <c r="CO31" i="28"/>
  <c r="CO30" i="28"/>
  <c r="CO29" i="28"/>
  <c r="G96" i="14"/>
  <c r="AH27" i="10"/>
  <c r="AZ10" i="10"/>
  <c r="AK27" i="10"/>
  <c r="AY10" i="10"/>
  <c r="E10" i="26"/>
  <c r="AN13" i="10"/>
  <c r="I89" i="14"/>
  <c r="AW13" i="10"/>
  <c r="AY18" i="10"/>
  <c r="AY50" i="15"/>
  <c r="AY51" i="15"/>
  <c r="AY52" i="15"/>
  <c r="AY53" i="15"/>
  <c r="AY54" i="15"/>
  <c r="BL24" i="15"/>
  <c r="D70" i="14"/>
  <c r="G69" i="14"/>
  <c r="I15" i="25"/>
  <c r="I107" i="14"/>
  <c r="BG57" i="15"/>
  <c r="D71" i="14"/>
  <c r="D7" i="32"/>
  <c r="AN58" i="15"/>
  <c r="D46" i="15" s="1"/>
  <c r="BA27" i="10"/>
  <c r="E14" i="26"/>
  <c r="G112" i="14"/>
  <c r="I101" i="14"/>
  <c r="D103" i="14"/>
  <c r="D104" i="14"/>
  <c r="D105" i="14"/>
  <c r="BJ68" i="15"/>
  <c r="BJ67" i="15"/>
  <c r="BJ66" i="15"/>
  <c r="D13" i="26"/>
  <c r="G89" i="14"/>
  <c r="D10" i="32"/>
  <c r="X27" i="10"/>
  <c r="AW10" i="10"/>
  <c r="V13" i="10"/>
  <c r="AO10" i="10"/>
  <c r="J5" i="25"/>
  <c r="J6" i="25"/>
  <c r="J7" i="25"/>
  <c r="I71" i="14"/>
  <c r="D6" i="18"/>
  <c r="AQ18" i="10"/>
  <c r="AI13" i="10"/>
  <c r="I118" i="14"/>
  <c r="I112" i="14"/>
  <c r="U13" i="10"/>
  <c r="AF13" i="10"/>
  <c r="AS13" i="10"/>
  <c r="AS27" i="10"/>
  <c r="BL68" i="15"/>
  <c r="BJ59" i="15"/>
  <c r="BJ58" i="15"/>
  <c r="D26" i="14"/>
  <c r="D27" i="14"/>
  <c r="AQ10" i="10"/>
  <c r="AE13" i="10"/>
  <c r="BL19" i="15"/>
  <c r="AC27" i="10"/>
  <c r="D6" i="14"/>
  <c r="D7" i="14"/>
  <c r="BG56" i="15"/>
  <c r="AL27" i="10"/>
  <c r="D22" i="14"/>
  <c r="D23" i="14"/>
  <c r="E7" i="26"/>
  <c r="E9" i="26"/>
  <c r="AY21" i="15"/>
  <c r="AZ59" i="15"/>
  <c r="D85" i="14"/>
  <c r="D86" i="14"/>
  <c r="AO27" i="10"/>
  <c r="AL13" i="10"/>
  <c r="AN72" i="15"/>
  <c r="D60" i="15" s="1"/>
  <c r="D19" i="26"/>
  <c r="M15" i="25"/>
  <c r="D26" i="28"/>
  <c r="AZ48" i="15"/>
  <c r="AN68" i="15"/>
  <c r="D56" i="15" s="1"/>
  <c r="AN67" i="15"/>
  <c r="D55" i="15" s="1"/>
  <c r="AN66" i="15"/>
  <c r="D54" i="15" s="1"/>
  <c r="AN65" i="15"/>
  <c r="D53" i="15" s="1"/>
  <c r="D14" i="25"/>
  <c r="D15" i="25"/>
  <c r="AV13" i="10"/>
  <c r="D22" i="26"/>
  <c r="AJ13" i="10"/>
  <c r="D74" i="14"/>
  <c r="D75" i="14"/>
  <c r="AR10" i="10"/>
  <c r="D10" i="25"/>
  <c r="E8" i="26"/>
  <c r="BL72" i="15"/>
  <c r="D21" i="24"/>
  <c r="D22" i="24"/>
  <c r="S13" i="10"/>
  <c r="AA27" i="10"/>
  <c r="D39" i="18"/>
  <c r="D40" i="18"/>
  <c r="AR18" i="10"/>
  <c r="AP13" i="10"/>
  <c r="AH13" i="10"/>
  <c r="BJ19" i="15"/>
  <c r="BJ18" i="15"/>
  <c r="BL71" i="15"/>
  <c r="CO10" i="28"/>
  <c r="CO9" i="28"/>
  <c r="CO8" i="28"/>
  <c r="D7" i="25"/>
  <c r="D8" i="25"/>
  <c r="Y27" i="10"/>
  <c r="E12" i="26"/>
  <c r="D92" i="14"/>
  <c r="I12" i="25"/>
  <c r="CO23" i="28"/>
  <c r="BJ47" i="15"/>
  <c r="BJ46" i="15"/>
  <c r="CE13" i="28"/>
  <c r="CE14" i="28"/>
  <c r="G24" i="14"/>
  <c r="D8" i="16"/>
  <c r="D9" i="16"/>
  <c r="BO66" i="15"/>
  <c r="CE15" i="28"/>
  <c r="CE16" i="28"/>
  <c r="CE17" i="28"/>
  <c r="AT10" i="10"/>
  <c r="BL23" i="15"/>
  <c r="BL22" i="15"/>
  <c r="M8" i="25"/>
  <c r="D93" i="14"/>
  <c r="I14" i="25"/>
  <c r="P27" i="10"/>
  <c r="I92" i="14"/>
  <c r="D47" i="18"/>
  <c r="D48" i="18"/>
  <c r="D6" i="28"/>
  <c r="D7" i="28"/>
  <c r="D8" i="28"/>
  <c r="W13" i="10"/>
  <c r="Y13" i="10"/>
  <c r="AN27" i="10"/>
  <c r="S27" i="10"/>
  <c r="D33" i="24"/>
  <c r="D34" i="24"/>
  <c r="D35" i="24"/>
  <c r="D36" i="24"/>
  <c r="D87" i="14"/>
  <c r="I8" i="25"/>
  <c r="D10" i="18"/>
  <c r="D11" i="18"/>
  <c r="D12" i="18"/>
  <c r="I70" i="14"/>
  <c r="BJ21" i="15"/>
  <c r="CO22" i="28"/>
  <c r="D24" i="32"/>
  <c r="D8" i="24"/>
  <c r="D19" i="32"/>
  <c r="D20" i="32"/>
  <c r="D10" i="24"/>
  <c r="D11" i="24"/>
  <c r="D12" i="24"/>
  <c r="AN18" i="10"/>
  <c r="D35" i="32"/>
  <c r="D36" i="32"/>
  <c r="D37" i="32"/>
  <c r="D38" i="32"/>
  <c r="D27" i="28"/>
  <c r="D27" i="18"/>
  <c r="U27" i="10"/>
  <c r="O13" i="10"/>
  <c r="AO18" i="10"/>
  <c r="CE33" i="28"/>
  <c r="D18" i="24"/>
  <c r="D19" i="24"/>
  <c r="BL6" i="15"/>
  <c r="AB13" i="10"/>
  <c r="I69" i="14"/>
  <c r="AY55" i="15"/>
  <c r="AY56" i="15"/>
  <c r="D11" i="32"/>
  <c r="D12" i="32"/>
  <c r="D65" i="14"/>
  <c r="D15" i="32"/>
  <c r="D16" i="32"/>
  <c r="D17" i="32"/>
  <c r="D28" i="14"/>
  <c r="D29" i="14"/>
  <c r="D39" i="32"/>
  <c r="AG18" i="10"/>
  <c r="AU13" i="10"/>
  <c r="P13" i="10"/>
  <c r="BL48" i="15"/>
  <c r="D22" i="18"/>
  <c r="D49" i="18"/>
  <c r="D50" i="18"/>
  <c r="D51" i="18"/>
  <c r="D52" i="18"/>
  <c r="D76" i="14"/>
  <c r="AZ18" i="15"/>
  <c r="AZ17" i="15"/>
  <c r="AZ16" i="15"/>
  <c r="AZ15" i="15"/>
  <c r="BH6" i="15"/>
  <c r="D25" i="32"/>
  <c r="D26" i="32"/>
  <c r="D27" i="32"/>
  <c r="AN71" i="15"/>
  <c r="D59" i="15" s="1"/>
  <c r="AN70" i="15"/>
  <c r="D58" i="15" s="1"/>
  <c r="AN69" i="15"/>
  <c r="D57" i="15" s="1"/>
  <c r="I27" i="14"/>
  <c r="I96" i="14"/>
  <c r="AZ72" i="15"/>
  <c r="AZ71" i="15"/>
  <c r="AZ70" i="15"/>
  <c r="AZ68" i="15"/>
  <c r="AJ27" i="10"/>
  <c r="AF27" i="10"/>
  <c r="BL55" i="15"/>
  <c r="BL54" i="15"/>
  <c r="BL53" i="15"/>
  <c r="BL52" i="15"/>
  <c r="BJ71" i="15"/>
  <c r="BJ70" i="15"/>
  <c r="BJ69" i="15"/>
  <c r="AY10" i="15"/>
  <c r="AY11" i="15"/>
  <c r="AY12" i="15"/>
  <c r="AY13" i="15"/>
  <c r="AY14" i="15"/>
  <c r="AY71" i="15"/>
  <c r="D41" i="18"/>
  <c r="D42" i="18"/>
  <c r="D43" i="18"/>
  <c r="D44" i="18"/>
  <c r="D45" i="18"/>
  <c r="BO65" i="15"/>
  <c r="BO64" i="15"/>
  <c r="BL51" i="15"/>
  <c r="BL50" i="15"/>
  <c r="AZ14" i="15"/>
  <c r="AZ13" i="15"/>
  <c r="D36" i="18"/>
  <c r="G70" i="14"/>
  <c r="D8" i="32"/>
  <c r="BH7" i="15"/>
  <c r="D10" i="16"/>
  <c r="D11" i="16"/>
  <c r="D12" i="16"/>
  <c r="I64" i="14"/>
  <c r="AZ47" i="15"/>
  <c r="AZ46" i="15"/>
  <c r="AZ45" i="15"/>
  <c r="AZ44" i="15"/>
  <c r="G66" i="14"/>
  <c r="D98" i="14"/>
  <c r="D99" i="14"/>
  <c r="G19" i="14"/>
  <c r="AR27" i="10"/>
  <c r="AU18" i="10"/>
  <c r="AX10" i="10"/>
  <c r="AV10" i="10"/>
  <c r="D8" i="14"/>
  <c r="BL67" i="15"/>
  <c r="D14" i="24"/>
  <c r="D15" i="24"/>
  <c r="BL18" i="15"/>
  <c r="D116" i="14"/>
  <c r="G115" i="14"/>
  <c r="D21" i="32"/>
  <c r="BJ17" i="15"/>
  <c r="BJ16" i="15"/>
  <c r="BL70" i="15"/>
  <c r="AY72" i="15"/>
  <c r="D106" i="14"/>
  <c r="I22" i="14"/>
  <c r="J8" i="25"/>
  <c r="J9" i="25"/>
  <c r="J10" i="25"/>
  <c r="J11" i="25"/>
  <c r="J12" i="25"/>
  <c r="J13" i="25"/>
  <c r="D40" i="32"/>
  <c r="D41" i="32"/>
  <c r="D42" i="32"/>
  <c r="D43" i="32"/>
  <c r="J14" i="25"/>
  <c r="D44" i="32"/>
  <c r="D45" i="32"/>
  <c r="BH8" i="15"/>
  <c r="BH9" i="15"/>
  <c r="BH10" i="15"/>
  <c r="BH11" i="15"/>
  <c r="BH12" i="15"/>
  <c r="BH13" i="15"/>
  <c r="BH14" i="15"/>
  <c r="BH15" i="15"/>
  <c r="BH16" i="15"/>
  <c r="BH17" i="15"/>
  <c r="BH18" i="15"/>
  <c r="BH19" i="15"/>
  <c r="BH20" i="15"/>
  <c r="BH21" i="15"/>
  <c r="AH10" i="10"/>
  <c r="I104" i="14"/>
  <c r="E15" i="26"/>
  <c r="E20" i="26"/>
  <c r="AO13" i="10"/>
  <c r="AZ18" i="10"/>
  <c r="AQ27" i="10"/>
  <c r="AU27" i="10"/>
  <c r="AZ67" i="15"/>
  <c r="AZ66" i="15"/>
  <c r="BG24" i="15"/>
  <c r="BJ7" i="15"/>
  <c r="D117" i="14"/>
  <c r="BJ57" i="15"/>
  <c r="BJ15" i="15"/>
  <c r="BJ14" i="15"/>
  <c r="D100" i="14"/>
  <c r="G104" i="14"/>
  <c r="D101" i="14"/>
  <c r="J15" i="25"/>
  <c r="CO28" i="28"/>
  <c r="CO27" i="28"/>
  <c r="CO26" i="28"/>
  <c r="CO25" i="28"/>
  <c r="AG27" i="10"/>
  <c r="AJ10" i="10"/>
  <c r="G82" i="14"/>
  <c r="AZ7" i="15"/>
  <c r="M9" i="25"/>
  <c r="AH18" i="10"/>
  <c r="AY61" i="15"/>
  <c r="E22" i="26"/>
  <c r="CO16" i="28"/>
  <c r="BG55" i="15"/>
  <c r="BG54" i="15"/>
  <c r="BG53" i="15"/>
  <c r="D7" i="18"/>
  <c r="D8" i="18"/>
  <c r="I115" i="14"/>
  <c r="G105" i="14"/>
  <c r="G27" i="14"/>
  <c r="D28" i="24"/>
  <c r="D29" i="24"/>
  <c r="D30" i="24"/>
  <c r="D31" i="24"/>
  <c r="D13" i="18"/>
  <c r="D14" i="18"/>
  <c r="D15" i="18"/>
  <c r="D16" i="18"/>
  <c r="D17" i="18"/>
  <c r="D18" i="18"/>
  <c r="D19" i="18"/>
  <c r="D37" i="24"/>
  <c r="D38" i="24"/>
  <c r="D28" i="32"/>
  <c r="D29" i="32"/>
  <c r="D30" i="32"/>
  <c r="AZ25" i="15"/>
  <c r="AZ24" i="15"/>
  <c r="AZ23" i="15"/>
  <c r="AW18" i="10"/>
  <c r="AZ65" i="15"/>
  <c r="D28" i="18"/>
  <c r="D29" i="18"/>
  <c r="D30" i="18"/>
  <c r="D31" i="18"/>
  <c r="I28" i="14"/>
  <c r="D32" i="18"/>
  <c r="D33" i="18"/>
  <c r="BH22" i="15"/>
  <c r="BH23" i="15"/>
  <c r="BH24" i="15"/>
  <c r="BH25" i="15"/>
  <c r="BH26" i="15"/>
  <c r="BH27" i="15"/>
  <c r="BH28" i="15"/>
  <c r="BH29" i="15"/>
  <c r="BH30" i="15"/>
  <c r="BH31" i="15"/>
  <c r="BH32" i="15"/>
  <c r="BH33" i="15"/>
  <c r="BH34" i="15"/>
  <c r="BH35" i="15"/>
  <c r="BH36" i="15"/>
  <c r="BH37" i="15"/>
  <c r="BH38" i="15"/>
  <c r="BH39" i="15"/>
  <c r="BH40" i="15"/>
  <c r="BH41" i="15"/>
  <c r="BH42" i="15"/>
  <c r="BH43" i="15"/>
  <c r="BH44" i="15"/>
  <c r="BH45" i="15"/>
  <c r="BH46" i="15"/>
  <c r="BH47" i="15"/>
  <c r="BH48" i="15"/>
  <c r="BH49" i="15"/>
  <c r="BH50" i="15"/>
  <c r="BH51" i="15"/>
  <c r="BH52" i="15"/>
  <c r="BH53" i="15"/>
  <c r="BH54" i="15"/>
  <c r="BH55" i="15"/>
  <c r="BH56" i="15"/>
  <c r="BH57" i="15"/>
  <c r="BH58" i="15"/>
  <c r="BH59" i="15"/>
  <c r="BH60" i="15"/>
  <c r="BH61" i="15"/>
  <c r="BH62" i="15"/>
  <c r="BH63" i="15"/>
  <c r="BH64" i="15"/>
  <c r="BH65" i="15"/>
  <c r="BH66" i="15"/>
  <c r="BH67" i="15"/>
  <c r="BH68" i="15"/>
  <c r="BH69" i="15"/>
  <c r="BH70" i="15"/>
  <c r="BH71" i="15"/>
  <c r="BH72" i="15"/>
  <c r="G22" i="14"/>
  <c r="D24" i="14"/>
  <c r="G85" i="14"/>
  <c r="I85" i="14"/>
  <c r="G92" i="14"/>
  <c r="D94" i="14"/>
  <c r="D88" i="14"/>
  <c r="G86" i="14"/>
  <c r="I86" i="14"/>
  <c r="D66" i="14"/>
  <c r="G64" i="14"/>
  <c r="G28" i="14"/>
  <c r="D30" i="14"/>
  <c r="D77" i="14"/>
  <c r="I75" i="14"/>
  <c r="G75" i="14"/>
  <c r="G7" i="14"/>
  <c r="I7" i="14"/>
  <c r="D9" i="14"/>
  <c r="D107" i="14"/>
  <c r="I105" i="14"/>
  <c r="I116" i="14"/>
  <c r="D118" i="14"/>
  <c r="G116" i="14"/>
  <c r="I99" i="14"/>
  <c r="G99" i="14"/>
  <c r="G100" i="14"/>
  <c r="I100" i="14"/>
  <c r="I23" i="14"/>
  <c r="G23" i="14"/>
  <c r="I93" i="14"/>
  <c r="D95" i="14"/>
  <c r="G93" i="14"/>
  <c r="D89" i="14"/>
  <c r="I87" i="14"/>
  <c r="G87" i="14"/>
  <c r="I65" i="14"/>
  <c r="G65" i="14"/>
  <c r="D31" i="14"/>
  <c r="I29" i="14"/>
  <c r="G29" i="14"/>
  <c r="I76" i="14"/>
  <c r="D78" i="14"/>
  <c r="D79" i="14"/>
  <c r="D80" i="14"/>
  <c r="G76" i="14"/>
  <c r="I8" i="14"/>
  <c r="D10" i="14"/>
  <c r="G8" i="14"/>
  <c r="I106" i="14"/>
  <c r="G106" i="14"/>
  <c r="G117" i="14"/>
  <c r="I117" i="14"/>
  <c r="I94" i="14"/>
  <c r="D96" i="14"/>
  <c r="G94" i="14"/>
  <c r="I88" i="14"/>
  <c r="G88" i="14"/>
  <c r="G30" i="14"/>
  <c r="I30" i="14"/>
  <c r="D32" i="14"/>
  <c r="I79" i="14"/>
  <c r="D81" i="14"/>
  <c r="D82" i="14"/>
  <c r="G79" i="14"/>
  <c r="I9" i="14"/>
  <c r="D11" i="14"/>
  <c r="G9" i="14"/>
  <c r="G95" i="14"/>
  <c r="I95" i="14"/>
  <c r="D33" i="14"/>
  <c r="I31" i="14"/>
  <c r="G31" i="14"/>
  <c r="I81" i="14"/>
  <c r="G81" i="14"/>
  <c r="D12" i="14"/>
  <c r="I10" i="14"/>
  <c r="G10" i="14"/>
  <c r="G32" i="14"/>
  <c r="D34" i="14"/>
  <c r="I32" i="14"/>
  <c r="D13" i="14"/>
  <c r="I11" i="14"/>
  <c r="G11" i="14"/>
  <c r="D35" i="14"/>
  <c r="I33" i="14"/>
  <c r="G33" i="14"/>
  <c r="G12" i="14"/>
  <c r="D14" i="14"/>
  <c r="I12" i="14"/>
  <c r="I34" i="14"/>
  <c r="D36" i="14"/>
  <c r="G34" i="14"/>
  <c r="D15" i="14"/>
  <c r="I13" i="14"/>
  <c r="G13" i="14"/>
  <c r="I35" i="14"/>
  <c r="G35" i="14"/>
  <c r="D37" i="14"/>
  <c r="I14" i="14"/>
  <c r="G14" i="14"/>
  <c r="I36" i="14"/>
  <c r="D38" i="14"/>
  <c r="G36" i="14"/>
  <c r="I37" i="14"/>
  <c r="G37" i="14"/>
  <c r="D39" i="14"/>
  <c r="I38" i="14"/>
  <c r="G38" i="14"/>
  <c r="D40" i="14"/>
  <c r="G39" i="14"/>
  <c r="D41" i="14"/>
  <c r="I39" i="14"/>
  <c r="I40" i="14"/>
  <c r="D42" i="14"/>
  <c r="G40" i="14"/>
  <c r="G41" i="14"/>
  <c r="D43" i="14"/>
  <c r="I41" i="14"/>
  <c r="D44" i="14"/>
  <c r="G42" i="14"/>
  <c r="I42" i="14"/>
  <c r="I43" i="14"/>
  <c r="D45" i="14"/>
  <c r="G43" i="14"/>
  <c r="G44" i="14"/>
  <c r="I44" i="14"/>
  <c r="D46" i="14"/>
  <c r="I45" i="14"/>
  <c r="D47" i="14"/>
  <c r="G45" i="14"/>
  <c r="I46" i="14"/>
  <c r="G46" i="14"/>
  <c r="D48" i="14"/>
  <c r="I47" i="14"/>
  <c r="G47" i="14"/>
  <c r="D49" i="14"/>
  <c r="G48" i="14"/>
  <c r="D50" i="14"/>
  <c r="I48" i="14"/>
  <c r="G49" i="14"/>
  <c r="D51" i="14"/>
  <c r="I49" i="14"/>
  <c r="G50" i="14"/>
  <c r="D52" i="14"/>
  <c r="I50" i="14"/>
  <c r="I51" i="14"/>
  <c r="G51" i="14"/>
  <c r="D53" i="14"/>
  <c r="I52" i="14"/>
  <c r="D54" i="14"/>
  <c r="G52" i="14"/>
  <c r="D55" i="14"/>
  <c r="I53" i="14"/>
  <c r="G53" i="14"/>
  <c r="D56" i="14"/>
  <c r="G54" i="14"/>
  <c r="I54" i="14"/>
  <c r="I55" i="14"/>
  <c r="G55" i="14"/>
  <c r="D57" i="14"/>
  <c r="I56" i="14"/>
  <c r="D58" i="14"/>
  <c r="G56" i="14"/>
  <c r="G57" i="14"/>
  <c r="I57" i="14"/>
  <c r="D59" i="14"/>
  <c r="G58" i="14"/>
  <c r="D60" i="14"/>
  <c r="I58" i="14"/>
  <c r="I59" i="14"/>
  <c r="G59" i="14"/>
  <c r="D61" i="14"/>
  <c r="G60" i="14"/>
  <c r="I60" i="14"/>
  <c r="L7" i="25"/>
  <c r="H7" i="25"/>
  <c r="J42" i="18"/>
  <c r="L19" i="18"/>
  <c r="L42" i="18"/>
  <c r="N31" i="18"/>
  <c r="H124" i="29"/>
  <c r="CC9" i="31"/>
  <c r="CD9" i="31"/>
  <c r="CD7" i="31"/>
  <c r="L12" i="24"/>
  <c r="L28" i="24"/>
  <c r="N19" i="18"/>
  <c r="N42" i="18"/>
  <c r="L27" i="18"/>
  <c r="L31" i="18"/>
  <c r="N12" i="24"/>
  <c r="N28" i="24"/>
  <c r="K12" i="24"/>
  <c r="K28" i="24"/>
  <c r="G124" i="29"/>
  <c r="BQ72" i="15"/>
  <c r="BR72" i="15"/>
  <c r="BP72" i="15"/>
  <c r="BQ71" i="15"/>
  <c r="BR71" i="15"/>
  <c r="BP71" i="15"/>
  <c r="BR70" i="15"/>
  <c r="BQ70" i="15"/>
  <c r="BP70" i="15"/>
  <c r="BQ69" i="15"/>
  <c r="BR69" i="15"/>
  <c r="BP69" i="15"/>
  <c r="BR68" i="15"/>
  <c r="BQ68" i="15"/>
  <c r="BP68" i="15"/>
  <c r="BQ67" i="15"/>
  <c r="BP67" i="15"/>
  <c r="BR67" i="15"/>
  <c r="BQ66" i="15"/>
  <c r="BR66" i="15"/>
  <c r="BP66" i="15"/>
  <c r="BP65" i="15"/>
  <c r="BQ65" i="15"/>
  <c r="BR65" i="15"/>
  <c r="BQ64" i="15"/>
  <c r="BP64" i="15"/>
  <c r="BR64" i="15"/>
  <c r="BR63" i="15"/>
  <c r="BP63" i="15"/>
  <c r="BQ63" i="15"/>
  <c r="BP62" i="15"/>
  <c r="BQ62" i="15"/>
  <c r="BR62" i="15"/>
  <c r="BP61" i="15"/>
  <c r="BR61" i="15"/>
  <c r="BQ61" i="15"/>
  <c r="BR60" i="15"/>
  <c r="BP60" i="15"/>
  <c r="BQ60" i="15"/>
  <c r="BP59" i="15"/>
  <c r="BQ59" i="15"/>
  <c r="BR59" i="15"/>
  <c r="BQ58" i="15"/>
  <c r="BR58" i="15"/>
  <c r="BP58" i="15"/>
  <c r="BP57" i="15"/>
  <c r="BQ57" i="15"/>
  <c r="BR57" i="15"/>
  <c r="BQ56" i="15"/>
  <c r="BP56" i="15"/>
  <c r="BR56" i="15"/>
  <c r="BR55" i="15"/>
  <c r="BQ55" i="15"/>
  <c r="BP55" i="15"/>
  <c r="BP54" i="15"/>
  <c r="BQ54" i="15"/>
  <c r="BR54" i="15"/>
  <c r="BR53" i="15"/>
  <c r="BP53" i="15"/>
  <c r="BQ53" i="15"/>
  <c r="BP52" i="15"/>
  <c r="BR52" i="15"/>
  <c r="BQ52" i="15"/>
  <c r="BQ51" i="15"/>
  <c r="BP51" i="15"/>
  <c r="BR51" i="15"/>
  <c r="BP50" i="15"/>
  <c r="BQ50" i="15"/>
  <c r="BR50" i="15"/>
  <c r="BR49" i="15"/>
  <c r="BQ49" i="15"/>
  <c r="BP49" i="15"/>
  <c r="BQ48" i="15"/>
  <c r="BR48" i="15"/>
  <c r="BP48" i="15"/>
  <c r="BR47" i="15"/>
  <c r="BP47" i="15"/>
  <c r="BQ47" i="15"/>
  <c r="BR46" i="15"/>
  <c r="BQ46" i="15"/>
  <c r="BP46" i="15"/>
  <c r="BQ45" i="15"/>
  <c r="BR45" i="15"/>
  <c r="BP45" i="15"/>
  <c r="BQ44" i="15"/>
  <c r="BR44" i="15"/>
  <c r="BP44" i="15"/>
  <c r="BR43" i="15"/>
  <c r="BP43" i="15"/>
  <c r="BQ43" i="15"/>
  <c r="BQ42" i="15"/>
  <c r="BR42" i="15"/>
  <c r="BP42" i="15"/>
  <c r="BQ41" i="15"/>
  <c r="BR41" i="15"/>
  <c r="BP41" i="15"/>
  <c r="H60" i="14"/>
  <c r="J60" i="14"/>
  <c r="BP40" i="15"/>
  <c r="BR40" i="15"/>
  <c r="BQ40" i="15"/>
  <c r="J59" i="14"/>
  <c r="H59" i="14"/>
  <c r="F61" i="14"/>
  <c r="BQ39" i="15"/>
  <c r="BR39" i="15"/>
  <c r="BP39" i="15"/>
  <c r="H58" i="14"/>
  <c r="J58" i="14"/>
  <c r="F60" i="14"/>
  <c r="BP38" i="15"/>
  <c r="BR38" i="15"/>
  <c r="BQ38" i="15"/>
  <c r="J57" i="14"/>
  <c r="F59" i="14"/>
  <c r="H57" i="14"/>
  <c r="BQ37" i="15"/>
  <c r="BP37" i="15"/>
  <c r="BR37" i="15"/>
  <c r="J56" i="14"/>
  <c r="H56" i="14"/>
  <c r="F58" i="14"/>
  <c r="BR36" i="15"/>
  <c r="BP36" i="15"/>
  <c r="BQ36" i="15"/>
  <c r="J55" i="14"/>
  <c r="H55" i="14"/>
  <c r="F57" i="14"/>
  <c r="BQ35" i="15"/>
  <c r="BP35" i="15"/>
  <c r="BR35" i="15"/>
  <c r="F56" i="14"/>
  <c r="J54" i="14"/>
  <c r="H54" i="14"/>
  <c r="BQ34" i="15"/>
  <c r="BR34" i="15"/>
  <c r="BP34" i="15"/>
  <c r="J53" i="14"/>
  <c r="H53" i="14"/>
  <c r="F55" i="14"/>
  <c r="BQ33" i="15"/>
  <c r="BP33" i="15"/>
  <c r="BR33" i="15"/>
  <c r="J52" i="14"/>
  <c r="H52" i="14"/>
  <c r="F54" i="14"/>
  <c r="BP32" i="15"/>
  <c r="BQ32" i="15"/>
  <c r="BR32" i="15"/>
  <c r="J51" i="14"/>
  <c r="H51" i="14"/>
  <c r="F53" i="14"/>
  <c r="BP31" i="15"/>
  <c r="BQ31" i="15"/>
  <c r="BR31" i="15"/>
  <c r="H50" i="14"/>
  <c r="J50" i="14"/>
  <c r="F52" i="14"/>
  <c r="BP30" i="15"/>
  <c r="BR30" i="15"/>
  <c r="BQ30" i="15"/>
  <c r="H49" i="14"/>
  <c r="F51" i="14"/>
  <c r="J49" i="14"/>
  <c r="BR29" i="15"/>
  <c r="BQ29" i="15"/>
  <c r="BP29" i="15"/>
  <c r="J48" i="14"/>
  <c r="H48" i="14"/>
  <c r="F50" i="14"/>
  <c r="BQ28" i="15"/>
  <c r="BR28" i="15"/>
  <c r="BP28" i="15"/>
  <c r="H47" i="14"/>
  <c r="J47" i="14"/>
  <c r="F49" i="14"/>
  <c r="BP27" i="15"/>
  <c r="BQ27" i="15"/>
  <c r="BR27" i="15"/>
  <c r="J46" i="14"/>
  <c r="F48" i="14"/>
  <c r="H46" i="14"/>
  <c r="BQ26" i="15"/>
  <c r="BR26" i="15"/>
  <c r="BP26" i="15"/>
  <c r="J45" i="14"/>
  <c r="F47" i="14"/>
  <c r="H45" i="14"/>
  <c r="BQ25" i="15"/>
  <c r="BP25" i="15"/>
  <c r="BR25" i="15"/>
  <c r="F46" i="14"/>
  <c r="H44" i="14"/>
  <c r="J44" i="14"/>
  <c r="BQ24" i="15"/>
  <c r="BP24" i="15"/>
  <c r="BR24" i="15"/>
  <c r="J43" i="14"/>
  <c r="F45" i="14"/>
  <c r="H43" i="14"/>
  <c r="BR23" i="15"/>
  <c r="BQ23" i="15"/>
  <c r="BP23" i="15"/>
  <c r="H42" i="14"/>
  <c r="J42" i="14"/>
  <c r="F44" i="14"/>
  <c r="BR22" i="15"/>
  <c r="BQ22" i="15"/>
  <c r="BP22" i="15"/>
  <c r="H41" i="14"/>
  <c r="F43" i="14"/>
  <c r="J41" i="14"/>
  <c r="BP21" i="15"/>
  <c r="BR21" i="15"/>
  <c r="BQ21" i="15"/>
  <c r="F42" i="14"/>
  <c r="J40" i="14"/>
  <c r="H40" i="14"/>
  <c r="BQ20" i="15"/>
  <c r="BP20" i="15"/>
  <c r="BR20" i="15"/>
  <c r="H39" i="14"/>
  <c r="J39" i="14"/>
  <c r="F41" i="14"/>
  <c r="BR19" i="15"/>
  <c r="BQ19" i="15"/>
  <c r="BP19" i="15"/>
  <c r="F40" i="14"/>
  <c r="J38" i="14"/>
  <c r="H38" i="14"/>
  <c r="BQ18" i="15"/>
  <c r="BR18" i="15"/>
  <c r="BP18" i="15"/>
  <c r="J37" i="14"/>
  <c r="H37" i="14"/>
  <c r="F39" i="14"/>
  <c r="BQ17" i="15"/>
  <c r="BP17" i="15"/>
  <c r="BR17" i="15"/>
  <c r="J36" i="14"/>
  <c r="F38" i="14"/>
  <c r="H36" i="14"/>
  <c r="BP16" i="15"/>
  <c r="BR16" i="15"/>
  <c r="BQ16" i="15"/>
  <c r="J35" i="14"/>
  <c r="F37" i="14"/>
  <c r="H35" i="14"/>
  <c r="BP15" i="15"/>
  <c r="BQ15" i="15"/>
  <c r="BR15" i="15"/>
  <c r="G19" i="18"/>
  <c r="H19" i="18"/>
  <c r="F19" i="18"/>
  <c r="H34" i="14"/>
  <c r="J34" i="14"/>
  <c r="F36" i="14"/>
  <c r="F45" i="32"/>
  <c r="G45" i="32"/>
  <c r="H45" i="32"/>
  <c r="BP14" i="15"/>
  <c r="BR14" i="15"/>
  <c r="BQ14" i="15"/>
  <c r="F18" i="18"/>
  <c r="G18" i="18"/>
  <c r="H18" i="18"/>
  <c r="H33" i="14"/>
  <c r="F35" i="14"/>
  <c r="J33" i="14"/>
  <c r="N15" i="25"/>
  <c r="K15" i="25"/>
  <c r="F44" i="32"/>
  <c r="G44" i="32"/>
  <c r="H44" i="32"/>
  <c r="BQ13" i="15"/>
  <c r="BP13" i="15"/>
  <c r="BR13" i="15"/>
  <c r="F17" i="18"/>
  <c r="G17" i="18"/>
  <c r="H17" i="18"/>
  <c r="H32" i="14"/>
  <c r="J32" i="14"/>
  <c r="F34" i="14"/>
  <c r="N14" i="25"/>
  <c r="K14" i="25"/>
  <c r="F31" i="24"/>
  <c r="G43" i="32"/>
  <c r="H43" i="32"/>
  <c r="F43" i="32"/>
  <c r="BQ12" i="15"/>
  <c r="G30" i="32"/>
  <c r="H30" i="32"/>
  <c r="F30" i="32"/>
  <c r="F33" i="18"/>
  <c r="J81" i="14"/>
  <c r="H81" i="14"/>
  <c r="G16" i="18"/>
  <c r="H16" i="18"/>
  <c r="F16" i="18"/>
  <c r="J31" i="14"/>
  <c r="H31" i="14"/>
  <c r="F33" i="14"/>
  <c r="N13" i="25"/>
  <c r="K13" i="25"/>
  <c r="F30" i="24"/>
  <c r="G42" i="32"/>
  <c r="H42" i="32"/>
  <c r="F42" i="32"/>
  <c r="F29" i="32"/>
  <c r="G29" i="32"/>
  <c r="H29" i="32"/>
  <c r="F32" i="18"/>
  <c r="F82" i="14"/>
  <c r="F15" i="18"/>
  <c r="G15" i="18"/>
  <c r="H15" i="18"/>
  <c r="H30" i="14"/>
  <c r="J30" i="14"/>
  <c r="F32" i="14"/>
  <c r="H14" i="14"/>
  <c r="J14" i="14"/>
  <c r="K12" i="25"/>
  <c r="N12" i="25"/>
  <c r="F38" i="24"/>
  <c r="F29" i="24"/>
  <c r="G41" i="32"/>
  <c r="H41" i="32"/>
  <c r="F41" i="32"/>
  <c r="BQ10" i="15"/>
  <c r="BP10" i="15"/>
  <c r="F28" i="32"/>
  <c r="G28" i="32"/>
  <c r="H28" i="32"/>
  <c r="F31" i="18"/>
  <c r="G31" i="18"/>
  <c r="H31" i="18"/>
  <c r="J79" i="14"/>
  <c r="F81" i="14"/>
  <c r="H79" i="14"/>
  <c r="J95" i="14"/>
  <c r="H95" i="14"/>
  <c r="F45" i="18"/>
  <c r="F14" i="18"/>
  <c r="G14" i="18"/>
  <c r="H14" i="18"/>
  <c r="F31" i="14"/>
  <c r="H29" i="14"/>
  <c r="J29" i="14"/>
  <c r="F15" i="14"/>
  <c r="J13" i="14"/>
  <c r="H13" i="14"/>
  <c r="N11" i="25"/>
  <c r="K11" i="25"/>
  <c r="G12" i="16"/>
  <c r="F12" i="16"/>
  <c r="F37" i="24"/>
  <c r="F28" i="24"/>
  <c r="G28" i="24"/>
  <c r="H28" i="24"/>
  <c r="G40" i="32"/>
  <c r="H40" i="32"/>
  <c r="F40" i="32"/>
  <c r="F27" i="32"/>
  <c r="G27" i="32"/>
  <c r="H27" i="32"/>
  <c r="F30" i="18"/>
  <c r="G30" i="18"/>
  <c r="H30" i="18"/>
  <c r="F80" i="14"/>
  <c r="J94" i="14"/>
  <c r="F96" i="14"/>
  <c r="H94" i="14"/>
  <c r="J65" i="14"/>
  <c r="H65" i="14"/>
  <c r="F44" i="18"/>
  <c r="G13" i="18"/>
  <c r="H13" i="18"/>
  <c r="F13" i="18"/>
  <c r="H28" i="14"/>
  <c r="F30" i="14"/>
  <c r="J28" i="14"/>
  <c r="J12" i="14"/>
  <c r="H12" i="14"/>
  <c r="F14" i="14"/>
  <c r="K10" i="25"/>
  <c r="N10" i="25"/>
  <c r="F11" i="16"/>
  <c r="G11" i="16"/>
  <c r="F36" i="24"/>
  <c r="J100" i="14"/>
  <c r="H100" i="14"/>
  <c r="F27" i="24"/>
  <c r="G27" i="24"/>
  <c r="H27" i="24"/>
  <c r="G39" i="32"/>
  <c r="H39" i="32"/>
  <c r="F39" i="32"/>
  <c r="F26" i="32"/>
  <c r="G26" i="32"/>
  <c r="H26" i="32"/>
  <c r="F29" i="18"/>
  <c r="G29" i="18"/>
  <c r="H29" i="18"/>
  <c r="F79" i="14"/>
  <c r="H93" i="14"/>
  <c r="J93" i="14"/>
  <c r="F95" i="14"/>
  <c r="J64" i="14"/>
  <c r="F66" i="14"/>
  <c r="H64" i="14"/>
  <c r="F43" i="18"/>
  <c r="G43" i="18"/>
  <c r="H43" i="18"/>
  <c r="G12" i="18"/>
  <c r="H12" i="18"/>
  <c r="F12" i="18"/>
  <c r="H117" i="14"/>
  <c r="J117" i="14"/>
  <c r="H27" i="14"/>
  <c r="J27" i="14"/>
  <c r="F29" i="14"/>
  <c r="H11" i="14"/>
  <c r="F13" i="14"/>
  <c r="J11" i="14"/>
  <c r="N9" i="25"/>
  <c r="K9" i="25"/>
  <c r="F10" i="16"/>
  <c r="G10" i="16"/>
  <c r="J88" i="14"/>
  <c r="H88" i="14"/>
  <c r="F35" i="24"/>
  <c r="F8" i="18"/>
  <c r="G8" i="18"/>
  <c r="H8" i="18"/>
  <c r="H99" i="14"/>
  <c r="F101" i="14"/>
  <c r="J99" i="14"/>
  <c r="F26" i="24"/>
  <c r="F38" i="32"/>
  <c r="G38" i="32"/>
  <c r="H38" i="32"/>
  <c r="G12" i="32"/>
  <c r="H12" i="32"/>
  <c r="F12" i="32"/>
  <c r="G25" i="32"/>
  <c r="H25" i="32"/>
  <c r="F25" i="32"/>
  <c r="G8" i="24"/>
  <c r="H8" i="24"/>
  <c r="F8" i="24"/>
  <c r="F28" i="18"/>
  <c r="G28" i="18"/>
  <c r="H28" i="18"/>
  <c r="F52" i="18"/>
  <c r="J106" i="14"/>
  <c r="H106" i="14"/>
  <c r="F8" i="32"/>
  <c r="G8" i="32"/>
  <c r="H8" i="32"/>
  <c r="H76" i="14"/>
  <c r="J76" i="14"/>
  <c r="F78" i="14"/>
  <c r="J105" i="14"/>
  <c r="H105" i="14"/>
  <c r="J104" i="14"/>
  <c r="H104" i="14"/>
  <c r="H92" i="14"/>
  <c r="F94" i="14"/>
  <c r="H70" i="14"/>
  <c r="F65" i="14"/>
  <c r="F42" i="18"/>
  <c r="G42" i="18"/>
  <c r="H42" i="18"/>
  <c r="G11" i="18"/>
  <c r="H11" i="18"/>
  <c r="F11" i="18"/>
  <c r="F118" i="14"/>
  <c r="H116" i="14"/>
  <c r="H115" i="14"/>
  <c r="J115" i="14"/>
  <c r="F28" i="14"/>
  <c r="F12" i="14"/>
  <c r="F17" i="32"/>
  <c r="G17" i="32"/>
  <c r="H17" i="32"/>
  <c r="F9" i="16"/>
  <c r="G9" i="16"/>
  <c r="G15" i="24"/>
  <c r="H15" i="24"/>
  <c r="F15" i="24"/>
  <c r="H87" i="14"/>
  <c r="F89" i="14"/>
  <c r="J87" i="14"/>
  <c r="J23" i="14"/>
  <c r="H23" i="14"/>
  <c r="F34" i="24"/>
  <c r="G34" i="24"/>
  <c r="H34" i="24"/>
  <c r="H9" i="14"/>
  <c r="F7" i="18"/>
  <c r="G7" i="18"/>
  <c r="H7" i="18"/>
  <c r="F100" i="14"/>
  <c r="J22" i="14"/>
  <c r="H22" i="14"/>
  <c r="F25" i="24"/>
  <c r="G25" i="24"/>
  <c r="H25" i="24"/>
  <c r="F37" i="32"/>
  <c r="G37" i="32"/>
  <c r="H37" i="32"/>
  <c r="G36" i="18"/>
  <c r="H36" i="18"/>
  <c r="F36" i="18"/>
  <c r="F11" i="32"/>
  <c r="G11" i="32"/>
  <c r="H11" i="32"/>
  <c r="F24" i="32"/>
  <c r="G24" i="32"/>
  <c r="H24" i="32"/>
  <c r="G7" i="24"/>
  <c r="H7" i="24"/>
  <c r="F7" i="24"/>
  <c r="J92" i="14"/>
  <c r="F27" i="18"/>
  <c r="G27" i="18"/>
  <c r="H27" i="18"/>
  <c r="F51" i="18"/>
  <c r="F107" i="14"/>
  <c r="J70" i="14"/>
  <c r="G7" i="32"/>
  <c r="H7" i="32"/>
  <c r="F7" i="32"/>
  <c r="F77" i="14"/>
  <c r="F106" i="14"/>
  <c r="F105" i="14"/>
  <c r="F93" i="14"/>
  <c r="H10" i="14"/>
  <c r="F71" i="14"/>
  <c r="J9" i="14"/>
  <c r="J69" i="14"/>
  <c r="F64" i="14"/>
  <c r="H86" i="14"/>
  <c r="F50" i="18"/>
  <c r="J85" i="14"/>
  <c r="G41" i="18"/>
  <c r="H41" i="18"/>
  <c r="F41" i="18"/>
  <c r="G10" i="18"/>
  <c r="J10" i="14"/>
  <c r="J86" i="14"/>
  <c r="F21" i="32"/>
  <c r="G21" i="32"/>
  <c r="H21" i="32"/>
  <c r="J107" i="14"/>
  <c r="J116" i="14"/>
  <c r="F117" i="14"/>
  <c r="F116" i="14"/>
  <c r="F27" i="14"/>
  <c r="F11" i="14"/>
  <c r="F104" i="14"/>
  <c r="F26" i="18"/>
  <c r="G26" i="18"/>
  <c r="H26" i="18"/>
  <c r="H85" i="14"/>
  <c r="F115" i="14"/>
  <c r="F16" i="32"/>
  <c r="G16" i="32"/>
  <c r="H16" i="32"/>
  <c r="G8" i="16"/>
  <c r="H8" i="16"/>
  <c r="G14" i="24"/>
  <c r="J82" i="14"/>
  <c r="F88" i="14"/>
  <c r="F87" i="14"/>
  <c r="H69" i="14"/>
  <c r="F8" i="25"/>
  <c r="H107" i="14"/>
  <c r="H24" i="14"/>
  <c r="F24" i="14"/>
  <c r="G33" i="24"/>
  <c r="J8" i="14"/>
  <c r="H7" i="14"/>
  <c r="F25" i="18"/>
  <c r="F70" i="14"/>
  <c r="J24" i="14"/>
  <c r="K6" i="25"/>
  <c r="N6" i="25"/>
  <c r="F10" i="14"/>
  <c r="J7" i="14"/>
  <c r="G19" i="24"/>
  <c r="H19" i="24"/>
  <c r="F19" i="24"/>
  <c r="J75" i="14"/>
  <c r="H75" i="14"/>
  <c r="J112" i="14"/>
  <c r="J118" i="14"/>
  <c r="H8" i="14"/>
  <c r="F9" i="14"/>
  <c r="F86" i="14"/>
  <c r="F76" i="14"/>
  <c r="F75" i="14"/>
  <c r="F92" i="14"/>
  <c r="F18" i="24"/>
  <c r="G18" i="24"/>
  <c r="H18" i="24"/>
  <c r="F15" i="25"/>
  <c r="G12" i="24"/>
  <c r="H12" i="24"/>
  <c r="F12" i="24"/>
  <c r="F20" i="32"/>
  <c r="G20" i="32"/>
  <c r="H20" i="32"/>
  <c r="F8" i="14"/>
  <c r="F7" i="25"/>
  <c r="F49" i="18"/>
  <c r="F85" i="14"/>
  <c r="G22" i="24"/>
  <c r="H22" i="24"/>
  <c r="F22" i="24"/>
  <c r="F7" i="14"/>
  <c r="G6" i="18"/>
  <c r="H101" i="14"/>
  <c r="H71" i="14"/>
  <c r="F48" i="18"/>
  <c r="G11" i="24"/>
  <c r="H11" i="24"/>
  <c r="F11" i="24"/>
  <c r="G22" i="18"/>
  <c r="H22" i="18"/>
  <c r="F22" i="18"/>
  <c r="J71" i="14"/>
  <c r="F6" i="32"/>
  <c r="G6" i="32"/>
  <c r="H6" i="32"/>
  <c r="F15" i="32"/>
  <c r="G15" i="32"/>
  <c r="H15" i="32"/>
  <c r="J89" i="14"/>
  <c r="G17" i="24"/>
  <c r="F99" i="14"/>
  <c r="F23" i="14"/>
  <c r="G10" i="24"/>
  <c r="G24" i="24"/>
  <c r="G40" i="18"/>
  <c r="H40" i="18"/>
  <c r="F40" i="18"/>
  <c r="G39" i="18"/>
  <c r="H39" i="18"/>
  <c r="F39" i="18"/>
  <c r="K45" i="18" a="1"/>
  <c r="K45" i="18"/>
  <c r="K44" i="18" a="1"/>
  <c r="K44" i="18"/>
  <c r="N45" i="18" a="1"/>
  <c r="N45" i="18"/>
  <c r="L30" i="24" a="1"/>
  <c r="L30" i="24"/>
  <c r="L36" i="24"/>
  <c r="K31" i="24" a="1"/>
  <c r="K31" i="24"/>
  <c r="K37" i="24"/>
  <c r="J45" i="18" a="1"/>
  <c r="J45" i="18"/>
  <c r="M44" i="18" a="1"/>
  <c r="M44" i="18"/>
  <c r="N30" i="24" a="1"/>
  <c r="N30" i="24"/>
  <c r="N36" i="24"/>
  <c r="M31" i="24" a="1"/>
  <c r="M31" i="24"/>
  <c r="M37" i="24"/>
  <c r="J30" i="24" a="1"/>
  <c r="J30" i="24"/>
  <c r="L45" i="18" a="1"/>
  <c r="L45" i="18"/>
  <c r="M30" i="24" a="1"/>
  <c r="M30" i="24"/>
  <c r="M36" i="24"/>
  <c r="L44" i="18" a="1"/>
  <c r="L44" i="18"/>
  <c r="M45" i="18" a="1"/>
  <c r="M45" i="18"/>
  <c r="N31" i="24" a="1"/>
  <c r="N31" i="24"/>
  <c r="N37" i="24"/>
  <c r="N44" i="18" a="1"/>
  <c r="N44" i="18"/>
  <c r="L31" i="24" a="1"/>
  <c r="L31" i="24"/>
  <c r="L37" i="24"/>
  <c r="K30" i="24" a="1"/>
  <c r="K30" i="24"/>
  <c r="K36" i="24"/>
  <c r="J44" i="18" a="1"/>
  <c r="J44" i="18"/>
  <c r="G44" i="18"/>
  <c r="H44" i="18"/>
  <c r="J31" i="24" a="1"/>
  <c r="J31" i="24"/>
  <c r="G31" i="24"/>
  <c r="H31" i="24"/>
  <c r="G36" i="32"/>
  <c r="H36" i="32"/>
  <c r="F36" i="32"/>
  <c r="H118" i="14"/>
  <c r="F22" i="14"/>
  <c r="G35" i="18"/>
  <c r="H15" i="14"/>
  <c r="G10" i="32"/>
  <c r="H10" i="32"/>
  <c r="F10" i="32"/>
  <c r="G23" i="32"/>
  <c r="H23" i="32"/>
  <c r="F23" i="32"/>
  <c r="G21" i="24"/>
  <c r="H89" i="14"/>
  <c r="H96" i="14"/>
  <c r="J15" i="14"/>
  <c r="G6" i="24"/>
  <c r="G21" i="18"/>
  <c r="H61" i="14"/>
  <c r="H82" i="14"/>
  <c r="G19" i="32"/>
  <c r="H19" i="32"/>
  <c r="F19" i="32"/>
  <c r="H19" i="14"/>
  <c r="J19" i="14"/>
  <c r="G24" i="18"/>
  <c r="J101" i="14"/>
  <c r="G38" i="18"/>
  <c r="H112" i="14"/>
  <c r="J61" i="14"/>
  <c r="F69" i="14"/>
  <c r="J66" i="14"/>
  <c r="H66" i="14"/>
  <c r="J96" i="14"/>
  <c r="G35" i="32"/>
  <c r="H35" i="32"/>
  <c r="F35" i="32"/>
  <c r="G47" i="18"/>
  <c r="G126" i="29"/>
  <c r="BA62" i="15" a="1"/>
  <c r="BA62" i="15"/>
  <c r="BD62" i="15"/>
  <c r="BE62" i="15"/>
  <c r="BF62" i="15"/>
  <c r="I126" i="29"/>
  <c r="G14" i="13"/>
  <c r="C22" i="13"/>
  <c r="M7" i="25"/>
  <c r="M6" i="25"/>
  <c r="M5" i="25"/>
  <c r="I7" i="25"/>
  <c r="I6" i="25"/>
  <c r="I5" i="25"/>
  <c r="BL17" i="15"/>
  <c r="AN57" i="15"/>
  <c r="D45" i="15" s="1"/>
  <c r="BJ54" i="15"/>
  <c r="D14" i="28"/>
  <c r="AY7" i="15"/>
  <c r="AZ64" i="15"/>
  <c r="AY62" i="15"/>
  <c r="BO63" i="15"/>
  <c r="CE10" i="28"/>
  <c r="BJ45" i="15"/>
  <c r="M14" i="25"/>
  <c r="D24" i="28"/>
  <c r="BG6" i="15"/>
  <c r="BG5" i="15"/>
  <c r="AS17" i="10"/>
  <c r="P9" i="10"/>
  <c r="I19" i="24"/>
  <c r="Z9" i="10"/>
  <c r="AH17" i="10"/>
  <c r="K13" i="10"/>
  <c r="I11" i="24"/>
  <c r="H27" i="10"/>
  <c r="AL17" i="10"/>
  <c r="W17" i="10"/>
  <c r="I7" i="24"/>
  <c r="I27" i="10"/>
  <c r="AI17" i="10"/>
  <c r="I15" i="18"/>
  <c r="I21" i="32"/>
  <c r="I41" i="18"/>
  <c r="AJ9" i="10"/>
  <c r="U9" i="10"/>
  <c r="J27" i="10"/>
  <c r="E27" i="10"/>
  <c r="AF17" i="10"/>
  <c r="I17" i="10"/>
  <c r="Y9" i="10"/>
  <c r="AV9" i="10"/>
  <c r="AC17" i="10"/>
  <c r="R24" i="10"/>
  <c r="I40" i="32"/>
  <c r="AK24" i="10"/>
  <c r="AP17" i="10"/>
  <c r="Z24" i="10"/>
  <c r="I19" i="18"/>
  <c r="I22" i="24"/>
  <c r="Q17" i="10"/>
  <c r="V24" i="10"/>
  <c r="I8" i="18"/>
  <c r="I9" i="10"/>
  <c r="AI9" i="10"/>
  <c r="T17" i="10"/>
  <c r="I15" i="32"/>
  <c r="AB9" i="10"/>
  <c r="I14" i="18"/>
  <c r="AB17" i="10"/>
  <c r="M9" i="10"/>
  <c r="AD24" i="10"/>
  <c r="I23" i="32"/>
  <c r="I12" i="24"/>
  <c r="I43" i="32"/>
  <c r="X17" i="10"/>
  <c r="O24" i="10"/>
  <c r="AR17" i="10"/>
  <c r="AC24" i="10"/>
  <c r="I25" i="24"/>
  <c r="L9" i="10"/>
  <c r="AM24" i="10"/>
  <c r="AM9" i="10"/>
  <c r="AJ17" i="10"/>
  <c r="S17" i="10"/>
  <c r="AZ6" i="15"/>
  <c r="BL66" i="15"/>
  <c r="BL65" i="15"/>
  <c r="BL64" i="15"/>
  <c r="BL63" i="15"/>
  <c r="I11" i="25"/>
  <c r="D20" i="26"/>
  <c r="I26" i="32"/>
  <c r="AD9" i="10"/>
  <c r="I41" i="32"/>
  <c r="AI24" i="10"/>
  <c r="M13" i="10"/>
  <c r="I27" i="18"/>
  <c r="AE9" i="10"/>
  <c r="O9" i="10"/>
  <c r="I37" i="32"/>
  <c r="I27" i="32"/>
  <c r="M17" i="10"/>
  <c r="AS24" i="10"/>
  <c r="I17" i="32"/>
  <c r="AU24" i="10"/>
  <c r="AU17" i="10"/>
  <c r="P24" i="10"/>
  <c r="AT24" i="10"/>
  <c r="I8" i="24"/>
  <c r="K9" i="10"/>
  <c r="I18" i="18"/>
  <c r="I27" i="24"/>
  <c r="I11" i="18"/>
  <c r="U17" i="10"/>
  <c r="AF24" i="10"/>
  <c r="AZ22" i="15"/>
  <c r="AZ21" i="15"/>
  <c r="D28" i="28"/>
  <c r="D29" i="28"/>
  <c r="D9" i="28"/>
  <c r="AZ58" i="15"/>
  <c r="BG70" i="15"/>
  <c r="CE20" i="28"/>
  <c r="CE21" i="28"/>
  <c r="CO32" i="28"/>
  <c r="AL9" i="10"/>
  <c r="Y24" i="10"/>
  <c r="M24" i="10"/>
  <c r="H13" i="10"/>
  <c r="AZ24" i="10"/>
  <c r="P17" i="10"/>
  <c r="AZ17" i="10"/>
  <c r="AH24" i="10"/>
  <c r="I30" i="32"/>
  <c r="I38" i="32"/>
  <c r="AZ9" i="10"/>
  <c r="N9" i="10"/>
  <c r="I16" i="32"/>
  <c r="AY17" i="10"/>
  <c r="AF9" i="10"/>
  <c r="I43" i="18"/>
  <c r="AY24" i="10"/>
  <c r="AA9" i="10"/>
  <c r="I44" i="32"/>
  <c r="J13" i="10"/>
  <c r="AQ17" i="10"/>
  <c r="AA24" i="10"/>
  <c r="I13" i="18"/>
  <c r="I28" i="24"/>
  <c r="AN24" i="10"/>
  <c r="I45" i="32"/>
  <c r="AH9" i="10"/>
  <c r="I8" i="32"/>
  <c r="I39" i="18"/>
  <c r="BA9" i="10"/>
  <c r="W24" i="10"/>
  <c r="AB24" i="10"/>
  <c r="AT9" i="10"/>
  <c r="AK17" i="10"/>
  <c r="I11" i="32"/>
  <c r="AX9" i="10"/>
  <c r="V9" i="10"/>
  <c r="AQ9" i="10"/>
  <c r="AP24" i="10"/>
  <c r="I28" i="32"/>
  <c r="AA17" i="10"/>
  <c r="R9" i="10"/>
  <c r="Q9" i="10"/>
  <c r="AY9" i="10"/>
  <c r="BG52" i="15"/>
  <c r="BJ13" i="15"/>
  <c r="BJ12" i="15"/>
  <c r="AY15" i="15"/>
  <c r="AY16" i="15"/>
  <c r="BL47" i="15"/>
  <c r="BL46" i="15"/>
  <c r="BL45" i="15"/>
  <c r="BL44" i="15"/>
  <c r="CO7" i="28"/>
  <c r="AY22" i="15"/>
  <c r="AY23" i="15"/>
  <c r="AY24" i="15"/>
  <c r="AY25" i="15"/>
  <c r="M11" i="25"/>
  <c r="AK9" i="10"/>
  <c r="X9" i="10"/>
  <c r="L24" i="10"/>
  <c r="I25" i="32"/>
  <c r="AX24" i="10"/>
  <c r="O17" i="10"/>
  <c r="AW17" i="10"/>
  <c r="AE17" i="10"/>
  <c r="K27" i="10"/>
  <c r="AW9" i="10"/>
  <c r="E13" i="10"/>
  <c r="AW24" i="10"/>
  <c r="AE24" i="10"/>
  <c r="AV24" i="10"/>
  <c r="I17" i="18"/>
  <c r="L17" i="10"/>
  <c r="Z17" i="10"/>
  <c r="I13" i="10"/>
  <c r="I7" i="18"/>
  <c r="N13" i="10"/>
  <c r="N24" i="10"/>
  <c r="I44" i="18"/>
  <c r="AQ24" i="10"/>
  <c r="AJ24" i="10"/>
  <c r="I31" i="24"/>
  <c r="V17" i="10"/>
  <c r="I12" i="32"/>
  <c r="BJ6" i="15"/>
  <c r="AZ43" i="15"/>
  <c r="CO21" i="28"/>
  <c r="CO20" i="28"/>
  <c r="I13" i="25"/>
  <c r="BJ65" i="15"/>
  <c r="AZ54" i="15"/>
  <c r="AZ53" i="15"/>
  <c r="AZ52" i="15"/>
  <c r="AZ51" i="15"/>
  <c r="AY28" i="15"/>
  <c r="AY29" i="15"/>
  <c r="AY30" i="15"/>
  <c r="AY31" i="15"/>
  <c r="AY32" i="15"/>
  <c r="D110" i="14"/>
  <c r="Y17" i="10"/>
  <c r="I28" i="18"/>
  <c r="AT17" i="10"/>
  <c r="AV17" i="10"/>
  <c r="I12" i="18"/>
  <c r="AR9" i="10"/>
  <c r="I22" i="18"/>
  <c r="I29" i="18"/>
  <c r="I29" i="32"/>
  <c r="BG23" i="15"/>
  <c r="BG22" i="15"/>
  <c r="BG21" i="15"/>
  <c r="AZ12" i="15"/>
  <c r="BJ20" i="15"/>
  <c r="BL21" i="15"/>
  <c r="BG47" i="15"/>
  <c r="AN23" i="15"/>
  <c r="D11" i="15" s="1"/>
  <c r="AN22" i="15"/>
  <c r="D10" i="15" s="1"/>
  <c r="AN21" i="15"/>
  <c r="D9" i="15" s="1"/>
  <c r="BO70" i="15"/>
  <c r="BO69" i="15"/>
  <c r="CE27" i="28"/>
  <c r="CE28" i="28"/>
  <c r="CE29" i="28"/>
  <c r="CE30" i="28"/>
  <c r="CE31" i="28"/>
  <c r="BA24" i="10"/>
  <c r="AG17" i="10"/>
  <c r="L27" i="10"/>
  <c r="I36" i="18"/>
  <c r="M27" i="10"/>
  <c r="AR24" i="10"/>
  <c r="I42" i="18"/>
  <c r="I31" i="18"/>
  <c r="CO15" i="28"/>
  <c r="CO14" i="28"/>
  <c r="AN64" i="15"/>
  <c r="D52" i="15" s="1"/>
  <c r="AN63" i="15"/>
  <c r="D51" i="15" s="1"/>
  <c r="D18" i="14"/>
  <c r="AY59" i="15"/>
  <c r="AX17" i="10"/>
  <c r="AD17" i="10"/>
  <c r="R17" i="10"/>
  <c r="I24" i="32"/>
  <c r="AP9" i="10"/>
  <c r="W9" i="10"/>
  <c r="I15" i="24"/>
  <c r="AS9" i="10"/>
  <c r="AO9" i="10"/>
  <c r="N17" i="10"/>
  <c r="I30" i="18"/>
  <c r="I34" i="24"/>
  <c r="AO24" i="10"/>
  <c r="U24" i="10"/>
  <c r="I16" i="18"/>
  <c r="I36" i="32"/>
  <c r="S24" i="10"/>
  <c r="AO17" i="10"/>
  <c r="AN17" i="10"/>
  <c r="AN9" i="10"/>
  <c r="T24" i="10"/>
  <c r="I42" i="32"/>
  <c r="BA17" i="10"/>
  <c r="AG9" i="10"/>
  <c r="T9" i="10"/>
  <c r="I26" i="18"/>
  <c r="AU9" i="10"/>
  <c r="AC9" i="10"/>
  <c r="Q24" i="10"/>
  <c r="I7" i="32"/>
  <c r="AG24" i="10"/>
  <c r="AL24" i="10"/>
  <c r="L13" i="10"/>
  <c r="I20" i="32"/>
  <c r="AM17" i="10"/>
  <c r="X24" i="10"/>
  <c r="N27" i="10"/>
  <c r="I39" i="32"/>
  <c r="S9" i="10"/>
  <c r="I35" i="32"/>
  <c r="I40" i="18"/>
  <c r="I10" i="32"/>
  <c r="I6" i="32"/>
  <c r="I19" i="32"/>
  <c r="I18" i="24"/>
  <c r="D111" i="14"/>
  <c r="D19" i="14"/>
  <c r="G110" i="14"/>
  <c r="I110" i="14"/>
  <c r="D112" i="14"/>
  <c r="G18" i="14"/>
  <c r="I18" i="14"/>
  <c r="I111" i="14"/>
  <c r="G111" i="14"/>
  <c r="K5" i="25"/>
  <c r="N5" i="25"/>
  <c r="CC10" i="31"/>
  <c r="CD10" i="31"/>
  <c r="H111" i="14"/>
  <c r="J111" i="14"/>
  <c r="J18" i="14"/>
  <c r="H18" i="14"/>
  <c r="F112" i="14"/>
  <c r="J110" i="14"/>
  <c r="H110" i="14"/>
  <c r="F19" i="14"/>
  <c r="F111" i="14"/>
  <c r="F18" i="14"/>
  <c r="BR12" i="15"/>
  <c r="BQ7" i="15"/>
  <c r="F110" i="14"/>
  <c r="K8" i="25"/>
  <c r="N7" i="25"/>
  <c r="L29" i="24" a="1"/>
  <c r="L29" i="24"/>
  <c r="L35" i="24"/>
  <c r="J29" i="24" a="1"/>
  <c r="J29" i="24"/>
  <c r="J35" i="24"/>
  <c r="G35" i="24"/>
  <c r="H35" i="24"/>
  <c r="M29" i="24" a="1"/>
  <c r="M29" i="24"/>
  <c r="M35" i="24"/>
  <c r="K29" i="24" a="1"/>
  <c r="K29" i="24"/>
  <c r="K35" i="24"/>
  <c r="N29" i="24" a="1"/>
  <c r="N29" i="24"/>
  <c r="N35" i="24"/>
  <c r="K7" i="25"/>
  <c r="BP5" i="15"/>
  <c r="J19" i="32"/>
  <c r="J11" i="32"/>
  <c r="J17" i="32"/>
  <c r="J12" i="32"/>
  <c r="J40" i="32"/>
  <c r="J45" i="32"/>
  <c r="J28" i="32"/>
  <c r="J42" i="32"/>
  <c r="J43" i="32"/>
  <c r="J44" i="32"/>
  <c r="J15" i="32"/>
  <c r="J27" i="32"/>
  <c r="J37" i="32"/>
  <c r="J36" i="32"/>
  <c r="J16" i="32"/>
  <c r="J21" i="32"/>
  <c r="J29" i="32"/>
  <c r="J23" i="32"/>
  <c r="J38" i="32"/>
  <c r="J39" i="32"/>
  <c r="J30" i="32"/>
  <c r="J10" i="32"/>
  <c r="J20" i="32"/>
  <c r="J41" i="32"/>
  <c r="J35" i="32"/>
  <c r="J6" i="32"/>
  <c r="J7" i="32"/>
  <c r="J24" i="32"/>
  <c r="J8" i="32"/>
  <c r="J25" i="32"/>
  <c r="J26" i="32"/>
  <c r="H14" i="13"/>
  <c r="J14" i="13"/>
  <c r="M14" i="13"/>
  <c r="H12" i="16"/>
  <c r="K12" i="16"/>
  <c r="J32" i="18"/>
  <c r="N32" i="18"/>
  <c r="N33" i="18"/>
  <c r="N48" i="18"/>
  <c r="G30" i="24"/>
  <c r="H30" i="24"/>
  <c r="D14" i="10"/>
  <c r="D9" i="13"/>
  <c r="K32" i="18"/>
  <c r="K33" i="18"/>
  <c r="K48" i="18"/>
  <c r="H10" i="16"/>
  <c r="K10" i="16"/>
  <c r="G45" i="18"/>
  <c r="H45" i="18"/>
  <c r="H11" i="16"/>
  <c r="K11" i="16"/>
  <c r="L32" i="18"/>
  <c r="L33" i="18"/>
  <c r="L48" i="18"/>
  <c r="K9" i="16"/>
  <c r="H9" i="16"/>
  <c r="G29" i="24"/>
  <c r="H29" i="24"/>
  <c r="D13" i="10"/>
  <c r="D27" i="10"/>
  <c r="CO13" i="28"/>
  <c r="CO12" i="28"/>
  <c r="AZ11" i="15"/>
  <c r="AY33" i="15"/>
  <c r="G13" i="10"/>
  <c r="F27" i="10"/>
  <c r="AZ63" i="15"/>
  <c r="AZ62" i="15"/>
  <c r="AZ61" i="15"/>
  <c r="I10" i="16"/>
  <c r="AZ50" i="15"/>
  <c r="CO19" i="28"/>
  <c r="CE22" i="28"/>
  <c r="CE23" i="28"/>
  <c r="CE24" i="28"/>
  <c r="BL62" i="15"/>
  <c r="BL61" i="15"/>
  <c r="M13" i="25"/>
  <c r="D15" i="28"/>
  <c r="D16" i="28"/>
  <c r="BL16" i="15"/>
  <c r="BL15" i="15"/>
  <c r="BL14" i="15"/>
  <c r="BL13" i="15"/>
  <c r="BL12" i="15"/>
  <c r="K24" i="10"/>
  <c r="BG20" i="15"/>
  <c r="AZ42" i="15"/>
  <c r="AZ41" i="15"/>
  <c r="BL43" i="15"/>
  <c r="BL42" i="15"/>
  <c r="BL41" i="15"/>
  <c r="BG69" i="15"/>
  <c r="I35" i="24"/>
  <c r="I11" i="16"/>
  <c r="AY17" i="15"/>
  <c r="BJ53" i="15"/>
  <c r="BJ52" i="15"/>
  <c r="BJ51" i="15"/>
  <c r="BJ50" i="15"/>
  <c r="BG51" i="15"/>
  <c r="AY63" i="15"/>
  <c r="AY64" i="15"/>
  <c r="AY65" i="15"/>
  <c r="AY66" i="15"/>
  <c r="I29" i="24"/>
  <c r="AN20" i="15"/>
  <c r="D8" i="15" s="1"/>
  <c r="BJ64" i="15"/>
  <c r="BJ63" i="15"/>
  <c r="D17" i="10"/>
  <c r="BJ44" i="15"/>
  <c r="D10" i="28"/>
  <c r="BG46" i="15"/>
  <c r="BJ5" i="15"/>
  <c r="BJ11" i="15"/>
  <c r="F9" i="10"/>
  <c r="CO6" i="28"/>
  <c r="D30" i="28"/>
  <c r="F13" i="10"/>
  <c r="I30" i="24"/>
  <c r="I12" i="16"/>
  <c r="I9" i="16"/>
  <c r="I45" i="18"/>
  <c r="CC11" i="31"/>
  <c r="BQ5" i="15"/>
  <c r="BP12" i="15"/>
  <c r="BP7" i="15"/>
  <c r="N8" i="25"/>
  <c r="J36" i="24"/>
  <c r="J11" i="16"/>
  <c r="J9" i="16"/>
  <c r="J12" i="16"/>
  <c r="J10" i="16"/>
  <c r="K49" i="18"/>
  <c r="K50" i="18"/>
  <c r="N49" i="18"/>
  <c r="J33" i="18"/>
  <c r="G32" i="18"/>
  <c r="H32" i="18"/>
  <c r="D15" i="10"/>
  <c r="L49" i="18"/>
  <c r="L50" i="18"/>
  <c r="AZ40" i="15"/>
  <c r="D31" i="28"/>
  <c r="BG45" i="15"/>
  <c r="BG44" i="15"/>
  <c r="BG43" i="15"/>
  <c r="BJ43" i="15"/>
  <c r="BJ49" i="15"/>
  <c r="F17" i="10"/>
  <c r="CO5" i="28"/>
  <c r="CQ5" i="28" s="1"/>
  <c r="BJ62" i="15"/>
  <c r="CO18" i="28"/>
  <c r="BJ10" i="15"/>
  <c r="AZ10" i="15"/>
  <c r="AY67" i="15"/>
  <c r="AY68" i="15"/>
  <c r="AY18" i="15"/>
  <c r="BL11" i="15"/>
  <c r="AY34" i="15"/>
  <c r="D17" i="28"/>
  <c r="D9" i="10"/>
  <c r="K17" i="10"/>
  <c r="BG50" i="15"/>
  <c r="BG49" i="15"/>
  <c r="BL40" i="15"/>
  <c r="G27" i="10"/>
  <c r="CO11" i="28"/>
  <c r="I32" i="18"/>
  <c r="CD11" i="31"/>
  <c r="CC12" i="31"/>
  <c r="CD12" i="31"/>
  <c r="CQ6" i="28"/>
  <c r="BP9" i="15"/>
  <c r="BQ9" i="15"/>
  <c r="J37" i="24"/>
  <c r="J38" i="24"/>
  <c r="G38" i="24"/>
  <c r="H38" i="24"/>
  <c r="E9" i="13"/>
  <c r="G36" i="24"/>
  <c r="H36" i="24"/>
  <c r="L51" i="18"/>
  <c r="L52" i="18"/>
  <c r="N50" i="18"/>
  <c r="K51" i="18"/>
  <c r="K52" i="18"/>
  <c r="N51" i="18"/>
  <c r="J48" i="18"/>
  <c r="G33" i="18"/>
  <c r="H33" i="18"/>
  <c r="BG42" i="15"/>
  <c r="AZ39" i="15"/>
  <c r="E10" i="10"/>
  <c r="I38" i="24"/>
  <c r="AY35" i="15"/>
  <c r="BL39" i="15"/>
  <c r="AZ9" i="15"/>
  <c r="H17" i="10"/>
  <c r="BJ61" i="15"/>
  <c r="BL10" i="15"/>
  <c r="D10" i="10"/>
  <c r="H9" i="10"/>
  <c r="I36" i="24"/>
  <c r="AY19" i="15"/>
  <c r="BJ9" i="15"/>
  <c r="BJ42" i="15"/>
  <c r="I33" i="18"/>
  <c r="CC13" i="31"/>
  <c r="G37" i="24"/>
  <c r="H37" i="24"/>
  <c r="F9" i="13"/>
  <c r="H9" i="13"/>
  <c r="J9" i="13"/>
  <c r="M9" i="13"/>
  <c r="N52" i="18"/>
  <c r="J49" i="18"/>
  <c r="C8" i="13"/>
  <c r="G48" i="18"/>
  <c r="H48" i="18"/>
  <c r="J50" i="18"/>
  <c r="BL9" i="15"/>
  <c r="BG41" i="15"/>
  <c r="AZ38" i="15"/>
  <c r="BJ60" i="15"/>
  <c r="AY36" i="15"/>
  <c r="BJ41" i="15"/>
  <c r="BJ8" i="15"/>
  <c r="I37" i="24"/>
  <c r="BL38" i="15"/>
  <c r="I48" i="18"/>
  <c r="CC14" i="31"/>
  <c r="CC15" i="31"/>
  <c r="CD13" i="31"/>
  <c r="BQ6" i="15"/>
  <c r="BQ11" i="15"/>
  <c r="J51" i="18"/>
  <c r="E8" i="13"/>
  <c r="G50" i="18"/>
  <c r="H50" i="18"/>
  <c r="C16" i="13"/>
  <c r="D8" i="13"/>
  <c r="D16" i="13"/>
  <c r="G49" i="18"/>
  <c r="H49" i="18"/>
  <c r="BL37" i="15"/>
  <c r="E9" i="10"/>
  <c r="AY37" i="15"/>
  <c r="J9" i="10"/>
  <c r="AZ37" i="15"/>
  <c r="BG40" i="15"/>
  <c r="BJ40" i="15"/>
  <c r="I50" i="18"/>
  <c r="I49" i="18"/>
  <c r="CD15" i="31"/>
  <c r="CC16" i="31"/>
  <c r="CC17" i="31"/>
  <c r="CD17" i="31"/>
  <c r="CD14" i="31"/>
  <c r="CD16" i="31"/>
  <c r="G15" i="13"/>
  <c r="C29" i="13"/>
  <c r="C28" i="13"/>
  <c r="F8" i="13"/>
  <c r="G51" i="18"/>
  <c r="H51" i="18"/>
  <c r="J52" i="18"/>
  <c r="G52" i="18"/>
  <c r="H52" i="18"/>
  <c r="BG39" i="15"/>
  <c r="AY38" i="15"/>
  <c r="I51" i="18"/>
  <c r="BJ39" i="15"/>
  <c r="AZ36" i="15"/>
  <c r="I52" i="18"/>
  <c r="BL36" i="15"/>
  <c r="CC18" i="31"/>
  <c r="C30" i="13"/>
  <c r="E15" i="13"/>
  <c r="G16" i="13"/>
  <c r="F16" i="13"/>
  <c r="H8" i="13"/>
  <c r="BJ38" i="15"/>
  <c r="BL35" i="15"/>
  <c r="AY39" i="15"/>
  <c r="AZ35" i="15"/>
  <c r="CC19" i="31"/>
  <c r="CD19" i="31"/>
  <c r="CD18" i="31"/>
  <c r="J8" i="13"/>
  <c r="H15" i="13"/>
  <c r="J15" i="13"/>
  <c r="E16" i="13"/>
  <c r="BJ37" i="15"/>
  <c r="AZ34" i="15"/>
  <c r="AY40" i="15"/>
  <c r="BL34" i="15"/>
  <c r="CC20" i="31"/>
  <c r="CC21" i="31"/>
  <c r="CD21" i="31"/>
  <c r="CD20" i="31"/>
  <c r="CC22" i="31"/>
  <c r="CC23" i="31"/>
  <c r="CD23" i="31"/>
  <c r="H16" i="13"/>
  <c r="I13" i="13"/>
  <c r="M8" i="13"/>
  <c r="AY41" i="15"/>
  <c r="AY42" i="15"/>
  <c r="BL33" i="15"/>
  <c r="AZ33" i="15"/>
  <c r="AZ32" i="15"/>
  <c r="BJ36" i="15"/>
  <c r="CC24" i="31"/>
  <c r="CD24" i="31"/>
  <c r="CD22" i="31"/>
  <c r="J13" i="13"/>
  <c r="I16" i="13"/>
  <c r="BL32" i="15"/>
  <c r="AY43" i="15"/>
  <c r="BJ35" i="15"/>
  <c r="AZ31" i="15"/>
  <c r="CC25" i="31"/>
  <c r="CD25" i="31"/>
  <c r="M13" i="13"/>
  <c r="J16" i="13"/>
  <c r="AZ30" i="15"/>
  <c r="BL31" i="15"/>
  <c r="BJ34" i="15"/>
  <c r="AY44" i="15"/>
  <c r="CC26" i="31"/>
  <c r="CD26" i="31"/>
  <c r="CC27" i="31"/>
  <c r="CD27" i="31"/>
  <c r="BL30" i="15"/>
  <c r="AY45" i="15"/>
  <c r="AZ29" i="15"/>
  <c r="BJ33" i="15"/>
  <c r="BJ32" i="15"/>
  <c r="CC28" i="31"/>
  <c r="CD28" i="31"/>
  <c r="AY46" i="15"/>
  <c r="AZ28" i="15"/>
  <c r="BL29" i="15"/>
  <c r="BJ31" i="15"/>
  <c r="CC29" i="31"/>
  <c r="CD29" i="31"/>
  <c r="BJ30" i="15"/>
  <c r="AY47" i="15"/>
  <c r="AZ27" i="15"/>
  <c r="BL28" i="15"/>
  <c r="CC30" i="31"/>
  <c r="CD30" i="31"/>
  <c r="BJ29" i="15"/>
  <c r="BL27" i="15"/>
  <c r="AY48" i="15"/>
  <c r="CC31" i="31"/>
  <c r="CD31" i="31"/>
  <c r="CC32" i="31"/>
  <c r="CD32" i="31"/>
  <c r="BJ28" i="15"/>
  <c r="CC33" i="31"/>
  <c r="CD33" i="31"/>
  <c r="BJ27" i="15"/>
  <c r="CC34" i="31"/>
  <c r="BJ26" i="15"/>
  <c r="BQ8" i="15"/>
  <c r="CD34" i="31"/>
  <c r="CC35" i="31"/>
  <c r="G9" i="10"/>
  <c r="CD35" i="31"/>
  <c r="CC36" i="31"/>
  <c r="CD36" i="31"/>
  <c r="CC37" i="31"/>
  <c r="CD37" i="31"/>
  <c r="CC38" i="31"/>
  <c r="CD38" i="31"/>
  <c r="CC39" i="31"/>
  <c r="CD39" i="31"/>
  <c r="CC40" i="31"/>
  <c r="CD40" i="31"/>
  <c r="CC41" i="31"/>
  <c r="CD41" i="31"/>
  <c r="CC42" i="31"/>
  <c r="CD42" i="31"/>
  <c r="CC43" i="31"/>
  <c r="CD43" i="31"/>
  <c r="CC44" i="31"/>
  <c r="CD44" i="31"/>
  <c r="CC45" i="31"/>
  <c r="CD45" i="31"/>
  <c r="CC46" i="31"/>
  <c r="CD46" i="31"/>
  <c r="CC47" i="31"/>
  <c r="CD47" i="31"/>
  <c r="CC48" i="31"/>
  <c r="CC49" i="31"/>
  <c r="CD49" i="31"/>
  <c r="CD48" i="31"/>
  <c r="CC50" i="31"/>
  <c r="CD50" i="31"/>
  <c r="CC51" i="31"/>
  <c r="CD51" i="31"/>
  <c r="CC52" i="31"/>
  <c r="CD52" i="31"/>
  <c r="CC53" i="31"/>
  <c r="CD53" i="31"/>
  <c r="CC54" i="31"/>
  <c r="CD54" i="31"/>
  <c r="CC55" i="31"/>
  <c r="CC56" i="31"/>
  <c r="CD55" i="31"/>
  <c r="CD56" i="31"/>
  <c r="CC57" i="31"/>
  <c r="CC58" i="31"/>
  <c r="CD58" i="31"/>
  <c r="CD57" i="31"/>
  <c r="CC59" i="31"/>
  <c r="CD59" i="31"/>
  <c r="CC60" i="31"/>
  <c r="CD60" i="31"/>
  <c r="CC61" i="31"/>
  <c r="CD61" i="31"/>
  <c r="CC62" i="31"/>
  <c r="CD62" i="31"/>
  <c r="CC63" i="31"/>
  <c r="CD63" i="31"/>
  <c r="CC64" i="31"/>
  <c r="CD64" i="31"/>
  <c r="CC65" i="31"/>
  <c r="CD65" i="31"/>
  <c r="CC66" i="31"/>
  <c r="CD66" i="31"/>
  <c r="CC67" i="31"/>
  <c r="CD67" i="31"/>
  <c r="CC68" i="31"/>
  <c r="CD68" i="31"/>
  <c r="CC69" i="31"/>
  <c r="CD69" i="31"/>
  <c r="CC70" i="31"/>
  <c r="CD70" i="31"/>
  <c r="CC71" i="31"/>
  <c r="CD71" i="31"/>
  <c r="CC72" i="31"/>
  <c r="CD72" i="31"/>
  <c r="CC73" i="31"/>
  <c r="CD73" i="31"/>
  <c r="CC74" i="31"/>
  <c r="CD74" i="31"/>
  <c r="CC75" i="31"/>
  <c r="CD75" i="31"/>
  <c r="CC76" i="31"/>
  <c r="CD76" i="31"/>
  <c r="CC77" i="31"/>
  <c r="CD77" i="31"/>
  <c r="CC78" i="31"/>
  <c r="CD78" i="31"/>
  <c r="CC79" i="31"/>
  <c r="CD79" i="31"/>
  <c r="CC80" i="31"/>
  <c r="CD80" i="31"/>
  <c r="CC81" i="31"/>
  <c r="CD81" i="31"/>
  <c r="CC82" i="31"/>
  <c r="CD82" i="31"/>
  <c r="CC83" i="31"/>
  <c r="CD83" i="31"/>
  <c r="CC84" i="31"/>
  <c r="CD84" i="31"/>
  <c r="CC85" i="31"/>
  <c r="CD85" i="31"/>
  <c r="CC86" i="31"/>
  <c r="CD86" i="31"/>
  <c r="CC87" i="31"/>
  <c r="CD87" i="31"/>
  <c r="CC88" i="31"/>
  <c r="CD88" i="31"/>
  <c r="CC89" i="31"/>
  <c r="CD89" i="31"/>
  <c r="CC90" i="31"/>
  <c r="CD90" i="31"/>
  <c r="CC91" i="31"/>
  <c r="CD91" i="31"/>
  <c r="CC92" i="31"/>
  <c r="CD92" i="31"/>
  <c r="CC93" i="31"/>
  <c r="CD93" i="31"/>
  <c r="CC94" i="31"/>
  <c r="CD94" i="31"/>
  <c r="CC95" i="31"/>
  <c r="CD95" i="31"/>
  <c r="CC96" i="31"/>
  <c r="CD96" i="31"/>
  <c r="CC97" i="31"/>
  <c r="CD97" i="31"/>
  <c r="CC98" i="31"/>
  <c r="CD98" i="31"/>
  <c r="CC99" i="31"/>
  <c r="CD99" i="31"/>
  <c r="CC100" i="31"/>
  <c r="CD100" i="31"/>
  <c r="CC101" i="31"/>
  <c r="CD101" i="31"/>
  <c r="CC102" i="31"/>
  <c r="CD102" i="31"/>
  <c r="CC103" i="31"/>
  <c r="CD103" i="31"/>
  <c r="CC104" i="31"/>
  <c r="CD104" i="31"/>
  <c r="CC105" i="31"/>
  <c r="CD105" i="31"/>
  <c r="CC106" i="31"/>
  <c r="CD106" i="31"/>
  <c r="CC107" i="31"/>
  <c r="CD107" i="31"/>
  <c r="CC108" i="31"/>
  <c r="CD108" i="31"/>
  <c r="CC109" i="31"/>
  <c r="CD109" i="31"/>
  <c r="CC110" i="31"/>
  <c r="CD110" i="31"/>
  <c r="CC111" i="31"/>
  <c r="CD111" i="31"/>
  <c r="CC112" i="31"/>
  <c r="CD112" i="31"/>
  <c r="CC113" i="31"/>
  <c r="CD113" i="31"/>
  <c r="CC114" i="31"/>
  <c r="CD114" i="31"/>
  <c r="CC115" i="31"/>
  <c r="CD115" i="31"/>
  <c r="CC116" i="31"/>
  <c r="CD116" i="31"/>
  <c r="CC117" i="31"/>
  <c r="CD117" i="31"/>
  <c r="CC118" i="31"/>
  <c r="CD118" i="31"/>
  <c r="CC119" i="31"/>
  <c r="CD119" i="31"/>
  <c r="CC120" i="31"/>
  <c r="CD120" i="31"/>
  <c r="CC121" i="31"/>
  <c r="CD121" i="31"/>
  <c r="CC122" i="31"/>
  <c r="CD122" i="31"/>
  <c r="CC123" i="31"/>
  <c r="CD123" i="31"/>
  <c r="CC124" i="31"/>
  <c r="CD124" i="31"/>
  <c r="CC125" i="31"/>
  <c r="CD125" i="31"/>
  <c r="CC126" i="31"/>
  <c r="CD126" i="31"/>
  <c r="CC127" i="31"/>
  <c r="CD127" i="31"/>
  <c r="CC128" i="31"/>
  <c r="CD128" i="31"/>
  <c r="CC129" i="31"/>
  <c r="CD129" i="31"/>
  <c r="CC130" i="31"/>
  <c r="CD130" i="31"/>
  <c r="CC131" i="31"/>
  <c r="CD131" i="31"/>
  <c r="CC132" i="31"/>
  <c r="CD132" i="31"/>
  <c r="CC133" i="31"/>
  <c r="CD133" i="31"/>
  <c r="CC134" i="31"/>
  <c r="CD134" i="31"/>
  <c r="CC135" i="31"/>
  <c r="CD135" i="31"/>
  <c r="CC136" i="31"/>
  <c r="CD136" i="31"/>
  <c r="CC137" i="31"/>
  <c r="CD137" i="31"/>
  <c r="CC138" i="31"/>
  <c r="CD138" i="31"/>
  <c r="CC139" i="31"/>
  <c r="CD139" i="31"/>
  <c r="CC140" i="31"/>
  <c r="CD140" i="31"/>
  <c r="CC141" i="31"/>
  <c r="CD141" i="31"/>
  <c r="CC142" i="31"/>
  <c r="CD142" i="31"/>
  <c r="CC143" i="31"/>
  <c r="CD143" i="31"/>
  <c r="CC144" i="31"/>
  <c r="CD144" i="31"/>
  <c r="CC145" i="31"/>
  <c r="CD145" i="31"/>
  <c r="CC146" i="31"/>
  <c r="CD146" i="31"/>
  <c r="CC147" i="31"/>
  <c r="CD147" i="31"/>
  <c r="CC148" i="31"/>
  <c r="CD148" i="31"/>
  <c r="CC149" i="31"/>
  <c r="CD149" i="31"/>
  <c r="E16" i="10" l="1"/>
  <c r="D16" i="10"/>
  <c r="CM7" i="28"/>
  <c r="M31" i="18"/>
  <c r="M32" i="18" s="1"/>
  <c r="M33" i="18" s="1"/>
  <c r="M48" i="18" s="1"/>
  <c r="D25" i="10"/>
  <c r="D26" i="10"/>
  <c r="CL30" i="28"/>
  <c r="CL29" i="28"/>
  <c r="CJ28" i="28"/>
  <c r="CK28" i="28" s="1"/>
  <c r="CL28" i="28" s="1"/>
  <c r="CL27" i="28"/>
  <c r="CL23" i="28"/>
  <c r="CL22" i="28"/>
  <c r="CJ21" i="28"/>
  <c r="CK21" i="28" s="1"/>
  <c r="CL21" i="28" s="1"/>
  <c r="CL20" i="28"/>
  <c r="CJ17" i="28"/>
  <c r="CK17" i="28" s="1"/>
  <c r="CL17" i="28" s="1"/>
  <c r="CL16" i="28"/>
  <c r="CL15" i="28"/>
  <c r="CL14" i="28"/>
  <c r="CL13" i="28"/>
  <c r="CJ10" i="28"/>
  <c r="CK10" i="28" s="1"/>
  <c r="CL10" i="28" s="1"/>
  <c r="CL9" i="28"/>
  <c r="CL8" i="28"/>
  <c r="CL7" i="28" s="1"/>
  <c r="CL12" i="28"/>
  <c r="CL11" i="28" s="1"/>
  <c r="CP6" i="28" s="1"/>
  <c r="BE28" i="15"/>
  <c r="BF28" i="15" s="1"/>
  <c r="CL26" i="28"/>
  <c r="CL25" i="28" s="1"/>
  <c r="CL19" i="28"/>
  <c r="CL18" i="28" s="1"/>
  <c r="CL6" i="28"/>
  <c r="CL5" i="28" s="1"/>
  <c r="CP5" i="28" s="1"/>
  <c r="BN59" i="15"/>
  <c r="BO59" i="15" s="1"/>
  <c r="BO58" i="15" s="1"/>
  <c r="BO57" i="15" s="1"/>
  <c r="BR10" i="15" s="1"/>
  <c r="I24" i="10" s="1"/>
  <c r="AJ62" i="15"/>
  <c r="AK62" i="15" s="1"/>
  <c r="BE68" i="15"/>
  <c r="BF68" i="15" s="1"/>
  <c r="BG68" i="15" s="1"/>
  <c r="BG67" i="15" s="1"/>
  <c r="BE66" i="15"/>
  <c r="BF66" i="15" s="1"/>
  <c r="BG66" i="15" s="1"/>
  <c r="BE65" i="15"/>
  <c r="BF65" i="15" s="1"/>
  <c r="BG65" i="15" s="1"/>
  <c r="BG64" i="15" s="1"/>
  <c r="BE63" i="15"/>
  <c r="BF63" i="15" s="1"/>
  <c r="BG63" i="15" s="1"/>
  <c r="BG62" i="15" s="1"/>
  <c r="BG61" i="15" s="1"/>
  <c r="BG60" i="15" s="1"/>
  <c r="BP11" i="15" s="1"/>
  <c r="J17" i="10" s="1"/>
  <c r="BE19" i="15"/>
  <c r="BF19" i="15" s="1"/>
  <c r="BG19" i="15" s="1"/>
  <c r="BG18" i="15" s="1"/>
  <c r="BG17" i="15" s="1"/>
  <c r="BG16" i="15" s="1"/>
  <c r="BG15" i="15" s="1"/>
  <c r="BG14" i="15" s="1"/>
  <c r="BG13" i="15" s="1"/>
  <c r="BG12" i="15" s="1"/>
  <c r="BE11" i="15"/>
  <c r="BF11" i="15" s="1"/>
  <c r="BG11" i="15" s="1"/>
  <c r="BG10" i="15" s="1"/>
  <c r="BG9" i="15" s="1"/>
  <c r="BG8" i="15" s="1"/>
  <c r="BP6" i="15" s="1"/>
  <c r="E17" i="10" s="1"/>
  <c r="BN25" i="15"/>
  <c r="BO25" i="15" s="1"/>
  <c r="BO24" i="15" s="1"/>
  <c r="BN23" i="15"/>
  <c r="BO23" i="15" s="1"/>
  <c r="BN22" i="15"/>
  <c r="BO22" i="15" s="1"/>
  <c r="BO21" i="15" s="1"/>
  <c r="BO20" i="15" s="1"/>
  <c r="BR7" i="15" s="1"/>
  <c r="F24" i="10" s="1"/>
  <c r="BN56" i="15"/>
  <c r="BO56" i="15" s="1"/>
  <c r="AM56" i="15"/>
  <c r="AN56" i="15" s="1"/>
  <c r="D44" i="15" s="1"/>
  <c r="BN55" i="15"/>
  <c r="BO55" i="15" s="1"/>
  <c r="AM55" i="15"/>
  <c r="AN55" i="15" s="1"/>
  <c r="D43" i="15" s="1"/>
  <c r="BN54" i="15"/>
  <c r="BO54" i="15" s="1"/>
  <c r="AM54" i="15"/>
  <c r="AN54" i="15" s="1"/>
  <c r="D42" i="15" s="1"/>
  <c r="BN53" i="15"/>
  <c r="BO53" i="15" s="1"/>
  <c r="AM53" i="15"/>
  <c r="AN53" i="15" s="1"/>
  <c r="D41" i="15" s="1"/>
  <c r="BN52" i="15"/>
  <c r="BO52" i="15" s="1"/>
  <c r="AM52" i="15"/>
  <c r="AN52" i="15" s="1"/>
  <c r="D40" i="15" s="1"/>
  <c r="BN51" i="15"/>
  <c r="BO51" i="15" s="1"/>
  <c r="BO50" i="15" s="1"/>
  <c r="BO49" i="15" s="1"/>
  <c r="BR9" i="15" s="1"/>
  <c r="H24" i="10" s="1"/>
  <c r="AM51" i="15"/>
  <c r="AN51" i="15" s="1"/>
  <c r="BN48" i="15"/>
  <c r="BO48" i="15" s="1"/>
  <c r="AM48" i="15"/>
  <c r="AN48" i="15" s="1"/>
  <c r="D36" i="15" s="1"/>
  <c r="BC36" i="15" s="1"/>
  <c r="BE36" i="15" s="1"/>
  <c r="BF36" i="15" s="1"/>
  <c r="BN47" i="15"/>
  <c r="BO47" i="15" s="1"/>
  <c r="AM47" i="15"/>
  <c r="AN47" i="15" s="1"/>
  <c r="D35" i="15" s="1"/>
  <c r="BN46" i="15"/>
  <c r="BO46" i="15" s="1"/>
  <c r="AM46" i="15"/>
  <c r="AN46" i="15" s="1"/>
  <c r="D34" i="15" s="1"/>
  <c r="BN45" i="15"/>
  <c r="BO45" i="15" s="1"/>
  <c r="AM45" i="15"/>
  <c r="AN45" i="15" s="1"/>
  <c r="D33" i="15" s="1"/>
  <c r="BN44" i="15"/>
  <c r="BO44" i="15" s="1"/>
  <c r="AM44" i="15"/>
  <c r="AN44" i="15" s="1"/>
  <c r="D32" i="15" s="1"/>
  <c r="BN43" i="15"/>
  <c r="BO43" i="15" s="1"/>
  <c r="AM43" i="15"/>
  <c r="AN43" i="15" s="1"/>
  <c r="D31" i="15" s="1"/>
  <c r="BN42" i="15"/>
  <c r="BO42" i="15" s="1"/>
  <c r="AM42" i="15"/>
  <c r="AN42" i="15" s="1"/>
  <c r="D30" i="15" s="1"/>
  <c r="BN41" i="15"/>
  <c r="BO41" i="15" s="1"/>
  <c r="AM41" i="15"/>
  <c r="AN41" i="15" s="1"/>
  <c r="D29" i="15" s="1"/>
  <c r="BN40" i="15"/>
  <c r="BO40" i="15" s="1"/>
  <c r="AM40" i="15"/>
  <c r="AN40" i="15" s="1"/>
  <c r="D28" i="15" s="1"/>
  <c r="BN39" i="15"/>
  <c r="BO39" i="15" s="1"/>
  <c r="BO38" i="15" s="1"/>
  <c r="BO37" i="15" s="1"/>
  <c r="BO36" i="15" s="1"/>
  <c r="AM39" i="15"/>
  <c r="AN39" i="15" s="1"/>
  <c r="BN35" i="15"/>
  <c r="BO35" i="15" s="1"/>
  <c r="AM35" i="15"/>
  <c r="BN34" i="15"/>
  <c r="BO34" i="15" s="1"/>
  <c r="AM34" i="15"/>
  <c r="BN33" i="15"/>
  <c r="BO33" i="15" s="1"/>
  <c r="AM33" i="15"/>
  <c r="BN32" i="15"/>
  <c r="BO32" i="15" s="1"/>
  <c r="AM32" i="15"/>
  <c r="BN31" i="15"/>
  <c r="BO31" i="15" s="1"/>
  <c r="AM31" i="15"/>
  <c r="BN30" i="15"/>
  <c r="BO30" i="15" s="1"/>
  <c r="AM30" i="15"/>
  <c r="BN29" i="15"/>
  <c r="BO29" i="15" s="1"/>
  <c r="AM29" i="15"/>
  <c r="BN28" i="15"/>
  <c r="BO28" i="15" s="1"/>
  <c r="BO27" i="15" s="1"/>
  <c r="BO26" i="15" s="1"/>
  <c r="BR8" i="15" s="1"/>
  <c r="G24" i="10" s="1"/>
  <c r="AM28" i="15"/>
  <c r="BN19" i="15"/>
  <c r="BO19" i="15" s="1"/>
  <c r="AM19" i="15"/>
  <c r="AN19" i="15" s="1"/>
  <c r="D7" i="15" s="1"/>
  <c r="BN18" i="15"/>
  <c r="BO18" i="15" s="1"/>
  <c r="AM18" i="15"/>
  <c r="AN18" i="15" s="1"/>
  <c r="D6" i="15" s="1"/>
  <c r="BN17" i="15"/>
  <c r="BO17" i="15" s="1"/>
  <c r="AM17" i="15"/>
  <c r="AN17" i="15" s="1"/>
  <c r="D5" i="15" s="1"/>
  <c r="BN16" i="15"/>
  <c r="BO16" i="15" s="1"/>
  <c r="AM16" i="15"/>
  <c r="AN16" i="15" s="1"/>
  <c r="BN15" i="15"/>
  <c r="BO15" i="15" s="1"/>
  <c r="AM15" i="15"/>
  <c r="AN15" i="15" s="1"/>
  <c r="BN14" i="15"/>
  <c r="BO14" i="15" s="1"/>
  <c r="AM14" i="15"/>
  <c r="AN14" i="15" s="1"/>
  <c r="BN13" i="15"/>
  <c r="BO13" i="15" s="1"/>
  <c r="AM13" i="15"/>
  <c r="AN13" i="15" s="1"/>
  <c r="BN12" i="15"/>
  <c r="BO12" i="15" s="1"/>
  <c r="AM12" i="15"/>
  <c r="AN12" i="15" s="1"/>
  <c r="BN11" i="15"/>
  <c r="BO11" i="15" s="1"/>
  <c r="AM11" i="15"/>
  <c r="AN11" i="15" s="1"/>
  <c r="BN10" i="15"/>
  <c r="BO10" i="15" s="1"/>
  <c r="BO9" i="15" s="1"/>
  <c r="BO8" i="15" s="1"/>
  <c r="BR6" i="15" s="1"/>
  <c r="E24" i="10" s="1"/>
  <c r="AM10" i="15"/>
  <c r="AN10" i="15" s="1"/>
  <c r="AN9" i="15" s="1"/>
  <c r="AN8" i="15" s="1"/>
  <c r="BN7" i="15"/>
  <c r="BO7" i="15" s="1"/>
  <c r="BO6" i="15" s="1"/>
  <c r="BO5" i="15" s="1"/>
  <c r="BR5" i="15" s="1"/>
  <c r="D24" i="10" s="1"/>
  <c r="AM7" i="15"/>
  <c r="AN7" i="15" s="1"/>
  <c r="AN6" i="15" s="1"/>
  <c r="AN5" i="15" s="1"/>
  <c r="CP7" i="28" l="1"/>
  <c r="CM8" i="28"/>
  <c r="CP8" i="28" s="1"/>
  <c r="CQ7" i="28"/>
  <c r="F10" i="10" s="1"/>
  <c r="D18" i="10"/>
  <c r="F18" i="10"/>
  <c r="E18" i="10"/>
  <c r="AN38" i="15"/>
  <c r="D27" i="15"/>
  <c r="AN50" i="15"/>
  <c r="D39" i="15"/>
  <c r="AV62" i="15"/>
  <c r="AW62" i="15" s="1"/>
  <c r="BN62" i="15"/>
  <c r="BO62" i="15" s="1"/>
  <c r="BO61" i="15" s="1"/>
  <c r="BO60" i="15" s="1"/>
  <c r="BR11" i="15" s="1"/>
  <c r="J24" i="10" s="1"/>
  <c r="L15" i="13"/>
  <c r="L16" i="13" s="1"/>
  <c r="AM62" i="15"/>
  <c r="AN62" i="15" s="1"/>
  <c r="K15" i="13"/>
  <c r="M49" i="18"/>
  <c r="M50" i="18"/>
  <c r="M51" i="18"/>
  <c r="M52" i="18"/>
  <c r="G18" i="10" l="1"/>
  <c r="CM9" i="28"/>
  <c r="CP9" i="28" s="1"/>
  <c r="CQ8" i="28"/>
  <c r="G10" i="10" s="1"/>
  <c r="K16" i="13"/>
  <c r="M15" i="13"/>
  <c r="M16" i="13" s="1"/>
  <c r="C23" i="13" s="1"/>
  <c r="D50" i="15"/>
  <c r="AN61" i="15"/>
  <c r="AN49" i="15"/>
  <c r="D37" i="15" s="1"/>
  <c r="BC37" i="15" s="1"/>
  <c r="BE37" i="15" s="1"/>
  <c r="BF37" i="15" s="1"/>
  <c r="D38" i="15"/>
  <c r="BC38" i="15" s="1"/>
  <c r="BE38" i="15" s="1"/>
  <c r="BF38" i="15" s="1"/>
  <c r="BG38" i="15" s="1"/>
  <c r="AN37" i="15"/>
  <c r="D26" i="15"/>
  <c r="H18" i="10" l="1"/>
  <c r="CM10" i="28"/>
  <c r="CP10" i="28" s="1"/>
  <c r="CQ9" i="28"/>
  <c r="H10" i="10" s="1"/>
  <c r="AN36" i="15"/>
  <c r="D25" i="15"/>
  <c r="BG37" i="15"/>
  <c r="BG36" i="15" s="1"/>
  <c r="BG35" i="15" s="1"/>
  <c r="BG34" i="15" s="1"/>
  <c r="BG33" i="15" s="1"/>
  <c r="BG32" i="15" s="1"/>
  <c r="BG31" i="15" s="1"/>
  <c r="BG30" i="15" s="1"/>
  <c r="BG29" i="15" s="1"/>
  <c r="BG28" i="15" s="1"/>
  <c r="BG27" i="15" s="1"/>
  <c r="BG26" i="15" s="1"/>
  <c r="BP8" i="15" s="1"/>
  <c r="G17" i="10" s="1"/>
  <c r="D49" i="15"/>
  <c r="AN60" i="15"/>
  <c r="D48" i="15" s="1"/>
  <c r="D28" i="10"/>
  <c r="I18" i="10" l="1"/>
  <c r="CM11" i="28"/>
  <c r="CP11" i="28" s="1"/>
  <c r="CQ10" i="28"/>
  <c r="I10" i="10" s="1"/>
  <c r="D24" i="15"/>
  <c r="AN35" i="15"/>
  <c r="J18" i="10" l="1"/>
  <c r="CM12" i="28"/>
  <c r="CP12" i="28" s="1"/>
  <c r="CQ11" i="28"/>
  <c r="J10" i="10" s="1"/>
  <c r="D23" i="15"/>
  <c r="AN34" i="15"/>
  <c r="K18" i="10" l="1"/>
  <c r="CM13" i="28"/>
  <c r="CP13" i="28" s="1"/>
  <c r="CQ12" i="28"/>
  <c r="K10" i="10" s="1"/>
  <c r="D22" i="15"/>
  <c r="AN33" i="15"/>
  <c r="L18" i="10" l="1"/>
  <c r="CM14" i="28"/>
  <c r="CP14" i="28" s="1"/>
  <c r="CQ13" i="28"/>
  <c r="L10" i="10" s="1"/>
  <c r="D21" i="15"/>
  <c r="AN32" i="15"/>
  <c r="M18" i="10" l="1"/>
  <c r="CM15" i="28"/>
  <c r="CP15" i="28" s="1"/>
  <c r="CQ14" i="28"/>
  <c r="M10" i="10" s="1"/>
  <c r="D20" i="15"/>
  <c r="AN31" i="15"/>
  <c r="N18" i="10" l="1"/>
  <c r="CM16" i="28"/>
  <c r="CP16" i="28" s="1"/>
  <c r="CQ15" i="28"/>
  <c r="N10" i="10" s="1"/>
  <c r="D19" i="15"/>
  <c r="AN30" i="15"/>
  <c r="O18" i="10" l="1"/>
  <c r="CM17" i="28"/>
  <c r="CP17" i="28" s="1"/>
  <c r="CQ16" i="28"/>
  <c r="O10" i="10" s="1"/>
  <c r="D18" i="15"/>
  <c r="AN29" i="15"/>
  <c r="P18" i="10" l="1"/>
  <c r="CM18" i="28"/>
  <c r="CP18" i="28" s="1"/>
  <c r="CQ17" i="28"/>
  <c r="P10" i="10" s="1"/>
  <c r="D17" i="15"/>
  <c r="AN28" i="15"/>
  <c r="Q18" i="10" l="1"/>
  <c r="CM19" i="28"/>
  <c r="CP19" i="28" s="1"/>
  <c r="CQ18" i="28"/>
  <c r="Q10" i="10" s="1"/>
  <c r="AN27" i="15"/>
  <c r="D16" i="15"/>
  <c r="R18" i="10" l="1"/>
  <c r="CM20" i="28"/>
  <c r="CP20" i="28" s="1"/>
  <c r="CQ19" i="28"/>
  <c r="R10" i="10" s="1"/>
  <c r="AN26" i="15"/>
  <c r="D15" i="15"/>
  <c r="S18" i="10" l="1"/>
  <c r="CM21" i="28"/>
  <c r="CP21" i="28" s="1"/>
  <c r="CQ20" i="28"/>
  <c r="S10" i="10" s="1"/>
  <c r="G4" i="10"/>
  <c r="D14" i="15"/>
  <c r="D23" i="10"/>
  <c r="T18" i="10" l="1"/>
  <c r="CM22" i="28"/>
  <c r="CP22" i="28" s="1"/>
  <c r="CQ21" i="28"/>
  <c r="T10" i="10" s="1"/>
  <c r="U18" i="10" l="1"/>
  <c r="CM23" i="28"/>
  <c r="CP23" i="28" s="1"/>
  <c r="CQ22" i="28"/>
  <c r="U10" i="10" s="1"/>
  <c r="V18" i="10" l="1"/>
  <c r="CM24" i="28"/>
  <c r="CP24" i="28" s="1"/>
  <c r="CQ23" i="28"/>
  <c r="V10" i="10" s="1"/>
  <c r="W18" i="10" l="1"/>
  <c r="CM25" i="28"/>
  <c r="CP25" i="28" s="1"/>
  <c r="CQ24" i="28"/>
  <c r="W10" i="10" s="1"/>
  <c r="X18" i="10" l="1"/>
  <c r="CM26" i="28"/>
  <c r="CP26" i="28" s="1"/>
  <c r="CQ25" i="28"/>
  <c r="X10" i="10" s="1"/>
  <c r="Y18" i="10" l="1"/>
  <c r="CM27" i="28"/>
  <c r="CP27" i="28" s="1"/>
  <c r="CQ26" i="28"/>
  <c r="Y10" i="10" s="1"/>
  <c r="Z18" i="10" l="1"/>
  <c r="CM28" i="28"/>
  <c r="CP28" i="28" s="1"/>
  <c r="CQ27" i="28"/>
  <c r="Z10" i="10" s="1"/>
  <c r="AA18" i="10" l="1"/>
  <c r="CM29" i="28"/>
  <c r="CP29" i="28" s="1"/>
  <c r="CQ28" i="28"/>
  <c r="AA10" i="10" s="1"/>
  <c r="AB18" i="10" l="1"/>
  <c r="CM30" i="28"/>
  <c r="CP30" i="28" s="1"/>
  <c r="CQ29" i="28"/>
  <c r="AB10" i="10" s="1"/>
  <c r="AC18" i="10" l="1"/>
  <c r="CM31" i="28"/>
  <c r="CP31" i="28" s="1"/>
  <c r="CQ30" i="28"/>
  <c r="AC10" i="10" s="1"/>
  <c r="AD18" i="10" l="1"/>
  <c r="CM32" i="28"/>
  <c r="CP32" i="28" s="1"/>
  <c r="CQ31" i="28"/>
  <c r="AD10" i="10" s="1"/>
  <c r="AE18" i="10" l="1"/>
  <c r="CM33" i="28"/>
  <c r="CP33" i="28" s="1"/>
  <c r="CQ32" i="28"/>
  <c r="AE10" i="10" s="1"/>
  <c r="AF18" i="10" l="1"/>
  <c r="CQ33" i="28"/>
  <c r="AF10" i="10" s="1"/>
</calcChain>
</file>

<file path=xl/sharedStrings.xml><?xml version="1.0" encoding="utf-8"?>
<sst xmlns="http://schemas.openxmlformats.org/spreadsheetml/2006/main" count="2308" uniqueCount="1155">
  <si>
    <t>Question Sets</t>
  </si>
  <si>
    <t>Property</t>
  </si>
  <si>
    <t>Header</t>
  </si>
  <si>
    <t>Type</t>
  </si>
  <si>
    <t>Key</t>
  </si>
  <si>
    <t>Field Code</t>
  </si>
  <si>
    <t>Value</t>
  </si>
  <si>
    <t>Data Type</t>
  </si>
  <si>
    <t>Field Type</t>
  </si>
  <si>
    <t>Option Set</t>
  </si>
  <si>
    <t>Required</t>
  </si>
  <si>
    <t>Min Qty</t>
  </si>
  <si>
    <t>Max Qty</t>
  </si>
  <si>
    <t>Row</t>
  </si>
  <si>
    <t>X</t>
  </si>
  <si>
    <t>S</t>
  </si>
  <si>
    <t>M</t>
  </si>
  <si>
    <t>L</t>
  </si>
  <si>
    <t>Width</t>
  </si>
  <si>
    <t>Label</t>
  </si>
  <si>
    <t>Question</t>
  </si>
  <si>
    <t>Hide Condition</t>
  </si>
  <si>
    <t>Validation Rules</t>
  </si>
  <si>
    <t>Heading 2</t>
  </si>
  <si>
    <t>Heading 3</t>
  </si>
  <si>
    <t>Heading 4</t>
  </si>
  <si>
    <t>Paragraph</t>
  </si>
  <si>
    <t>HTML</t>
  </si>
  <si>
    <t>Terms</t>
  </si>
  <si>
    <t>Placeholder</t>
  </si>
  <si>
    <t>Help Message</t>
  </si>
  <si>
    <t>Tooltip</t>
  </si>
  <si>
    <t>Icon</t>
  </si>
  <si>
    <t>Default Value</t>
  </si>
  <si>
    <t>Calculated Value</t>
  </si>
  <si>
    <t>Assumed Value</t>
  </si>
  <si>
    <t>Used Value</t>
  </si>
  <si>
    <t>Custom Invalid</t>
  </si>
  <si>
    <t>Invalid</t>
  </si>
  <si>
    <t>Invalid Rollup</t>
  </si>
  <si>
    <t>Disabled Condition</t>
  </si>
  <si>
    <t>Summary Label</t>
  </si>
  <si>
    <t>Affects Premium</t>
  </si>
  <si>
    <t>Affects Triggers</t>
  </si>
  <si>
    <t>Workflow Role</t>
  </si>
  <si>
    <t>Container Class</t>
  </si>
  <si>
    <t>Container Style</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</si>
  <si>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</si>
  <si>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</si>
  <si>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</si>
  <si>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</si>
  <si>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</si>
  <si>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</si>
  <si>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</si>
  <si>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</si>
  <si>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</si>
  <si>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</si>
  <si>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</si>
  <si>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</si>
  <si>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</si>
  <si>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</si>
  <si>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</si>
  <si>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Config Workflow Roles</t>
  </si>
  <si>
    <t>Calculation Count Back</t>
  </si>
  <si>
    <t>Calculation Repeating</t>
  </si>
  <si>
    <t>Calculation</t>
  </si>
  <si>
    <t>Calculation Rollup</t>
  </si>
  <si>
    <t>Output Config</t>
  </si>
  <si>
    <t>Output Config Keys Nested</t>
  </si>
  <si>
    <t>Output Calculation</t>
  </si>
  <si>
    <t>Rating Primary</t>
  </si>
  <si>
    <t>Yes</t>
  </si>
  <si>
    <t>PL Limit</t>
  </si>
  <si>
    <t>$20,000,000</t>
  </si>
  <si>
    <t>Currency</t>
  </si>
  <si>
    <t>Buttons</t>
  </si>
  <si>
    <t>PL Cover</t>
  </si>
  <si>
    <t>Please select your public and products liability limit:</t>
  </si>
  <si>
    <t>Select Cover</t>
  </si>
  <si>
    <t>Public and products liability</t>
  </si>
  <si>
    <t>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t>
  </si>
  <si>
    <t>Rating Secondary</t>
  </si>
  <si>
    <t>Employee Count</t>
  </si>
  <si>
    <t>2</t>
  </si>
  <si>
    <t>Number</t>
  </si>
  <si>
    <t>Select</t>
  </si>
  <si>
    <t>75px</t>
  </si>
  <si>
    <t>How many employees including working partners/directors are employed by the business?</t>
  </si>
  <si>
    <t>PLLimit == null || PLLimit == '' || PLLimit == '0' || PLLimit == '$5,000,000'</t>
  </si>
  <si>
    <t>minValue(0); maxValue(10)</t>
  </si>
  <si>
    <t>Additional employees</t>
  </si>
  <si>
    <t>The public and products liability limit you have selected includes cover for up to 2 employees. Additional employees can be added for an additional cost of $120 per employee.</t>
  </si>
  <si>
    <t>Employee Count Used</t>
  </si>
  <si>
    <t>Hidden</t>
  </si>
  <si>
    <t>12</t>
  </si>
  <si>
    <t>(PLLimit == null || PLLimit == '' || PLLimit == '0' || PLLimit == '$5,000,000') ? '1' : employeeCount</t>
  </si>
  <si>
    <t>Employees</t>
  </si>
  <si>
    <t>Sub Contractor Count</t>
  </si>
  <si>
    <t>3</t>
  </si>
  <si>
    <t>How many sub-contractors are working for the business on an exclusive business?</t>
  </si>
  <si>
    <t>Sub-contactors</t>
  </si>
  <si>
    <t>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t>
  </si>
  <si>
    <t>0</t>
  </si>
  <si>
    <t>Sub Contractor Count Used</t>
  </si>
  <si>
    <t>(PLLimit == null || PLLimit == '' || PLLimit == '0' || PLLimit == '$5,000,000') ? '0' : subContractorCount</t>
  </si>
  <si>
    <t>Sub-Contactors</t>
  </si>
  <si>
    <t>Animals In Transit</t>
  </si>
  <si>
    <t>Yes/No</t>
  </si>
  <si>
    <t>Do you need cover for animals in transit?</t>
  </si>
  <si>
    <t>Animals in transit</t>
  </si>
  <si>
    <t>We offer cover for injury to pets up to $5,000 as a result of collision or overturning of vehicle, with an excess of $250.</t>
  </si>
  <si>
    <t>No</t>
  </si>
  <si>
    <t>Animals in Transit Cover</t>
  </si>
  <si>
    <t>Trailer Cover</t>
  </si>
  <si>
    <t>Do you need trailer cover?</t>
  </si>
  <si>
    <t>Trailer cover</t>
  </si>
  <si>
    <t>We offer comprehensive cover for your trailer(s) up to a combined sum insured of $8,000, with an excess of $150.</t>
  </si>
  <si>
    <t>Tools Cover</t>
  </si>
  <si>
    <t>Do you need cover for your tools of trade?</t>
  </si>
  <si>
    <t>Tools of trade</t>
  </si>
  <si>
    <t>We can provide cover for your tools of trade up to a combined sum insured of $5,000, with an excess of $250.</t>
  </si>
  <si>
    <t>Accident Cover</t>
  </si>
  <si>
    <t>Would you like somebody to contact you regarding personal accident and illness cover?</t>
  </si>
  <si>
    <t>Personal accident and illness</t>
  </si>
  <si>
    <t>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t>
  </si>
  <si>
    <t>No Cover</t>
  </si>
  <si>
    <t>Rating State</t>
  </si>
  <si>
    <t>VIC</t>
  </si>
  <si>
    <t>State</t>
  </si>
  <si>
    <t>In which state or territory does your business operate?</t>
  </si>
  <si>
    <t>State or territory</t>
  </si>
  <si>
    <t>If the state in which your business is registered differs from that in which it operates, please select the state that your business operates in.</t>
  </si>
  <si>
    <t>Policy Start Date</t>
  </si>
  <si>
    <t>08/08/2019</t>
  </si>
  <si>
    <t>Date</t>
  </si>
  <si>
    <t>Please specify</t>
  </si>
  <si>
    <t>customExpression('inTheNextDays(date(fieldValue), 30)', 'The start date must be in the next 30 days')</t>
  </si>
  <si>
    <t>Policy commencement date</t>
  </si>
  <si>
    <t>Please specify the date you require your insurance policy to commence.</t>
  </si>
  <si>
    <t>dateAsString(today())</t>
  </si>
  <si>
    <t>Start Date</t>
  </si>
  <si>
    <t>Contact</t>
  </si>
  <si>
    <t>Name</t>
  </si>
  <si>
    <t>Carl Andersson</t>
  </si>
  <si>
    <t>Your name</t>
  </si>
  <si>
    <t>customerName</t>
  </si>
  <si>
    <t>Email</t>
  </si>
  <si>
    <t>carlandersson78@gmail.com</t>
  </si>
  <si>
    <t>customerEmail</t>
  </si>
  <si>
    <t>Phone</t>
  </si>
  <si>
    <t>customerPhone</t>
  </si>
  <si>
    <t>Mobile</t>
  </si>
  <si>
    <t>0490032850</t>
  </si>
  <si>
    <t>customerMobile</t>
  </si>
  <si>
    <t>Personal</t>
  </si>
  <si>
    <t>Personal Heading</t>
  </si>
  <si>
    <t>None</t>
  </si>
  <si>
    <t>Your Details</t>
  </si>
  <si>
    <t>Applicant Name</t>
  </si>
  <si>
    <t>sdfsdfd</t>
  </si>
  <si>
    <t>Applicant legal name</t>
  </si>
  <si>
    <t>Trading Name</t>
  </si>
  <si>
    <t>sdfsdf</t>
  </si>
  <si>
    <t>Trading name</t>
  </si>
  <si>
    <t>Occupation</t>
  </si>
  <si>
    <t>sdfs</t>
  </si>
  <si>
    <t>Business Activities</t>
  </si>
  <si>
    <t>sdf</t>
  </si>
  <si>
    <t>Text Area</t>
  </si>
  <si>
    <t>Please describe your business activities</t>
  </si>
  <si>
    <t>Estimated Turnover</t>
  </si>
  <si>
    <t>234234</t>
  </si>
  <si>
    <t>Estimated turnover</t>
  </si>
  <si>
    <t>Annual Wages</t>
  </si>
  <si>
    <t>23423</t>
  </si>
  <si>
    <t>Annual wages</t>
  </si>
  <si>
    <t>Annual Sub Contactor Costs</t>
  </si>
  <si>
    <t>Annual sub-contractor costs</t>
  </si>
  <si>
    <t>Sub Contractors</t>
  </si>
  <si>
    <t>Repeating</t>
  </si>
  <si>
    <t>List</t>
  </si>
  <si>
    <t>subContractorCountUsed</t>
  </si>
  <si>
    <t>subContractorCountUsed == '0'</t>
  </si>
  <si>
    <t>Sub-contactor</t>
  </si>
  <si>
    <t>You have indicated that you employ one or more sub-contractors on an exclusive basis. In order to cover them under your public and products liability and/or personal accident and illness cover, they must all be listed here.</t>
  </si>
  <si>
    <t>Trailers</t>
  </si>
  <si>
    <t>trailerCover == 'Yes' ? 1 : 0</t>
  </si>
  <si>
    <t>trailerCover != 'Yes'</t>
  </si>
  <si>
    <t>Trailer</t>
  </si>
  <si>
    <t>You have selected to include cover for one or more trailers as part of your policy. Please list each of your trailers here.</t>
  </si>
  <si>
    <t>Specified Items</t>
  </si>
  <si>
    <t>toolsCover != 'Yes'</t>
  </si>
  <si>
    <t>Specified items</t>
  </si>
  <si>
    <t>Specified item</t>
  </si>
  <si>
    <t>You have selected to include tools of trade up to a maximum value of $5,000 as part of your policy. In order to cover electronic equipment such as phones, tablets or laptops, and any other piece of equipment whose individual item is greater than $2,000, they must each be listed here.</t>
  </si>
  <si>
    <t xml:space="preserve">An individual item limit of $2,000 exists unless specified on the Schedule of Insurance.  To ensure any individual item worth more than $2,000 is covered under your proposed policy, please complete the following information for any individual item worth over $2,000. </t>
  </si>
  <si>
    <t>Business Heading</t>
  </si>
  <si>
    <t>Business Address</t>
  </si>
  <si>
    <t>6 Nobel Close</t>
  </si>
  <si>
    <t>Address</t>
  </si>
  <si>
    <t>Business Town</t>
  </si>
  <si>
    <t>Greensborough</t>
  </si>
  <si>
    <t>Town</t>
  </si>
  <si>
    <t>Business State</t>
  </si>
  <si>
    <t>Business Postcode</t>
  </si>
  <si>
    <t>3088</t>
  </si>
  <si>
    <t>Postcode</t>
  </si>
  <si>
    <t>Postal Heading</t>
  </si>
  <si>
    <t>Postal Address</t>
  </si>
  <si>
    <t>Please include if different from your business address.</t>
  </si>
  <si>
    <t>23 Alexandra Rd</t>
  </si>
  <si>
    <t>Postal Town</t>
  </si>
  <si>
    <t>Lilydale</t>
  </si>
  <si>
    <t>Postal State</t>
  </si>
  <si>
    <t>Postal Postcode</t>
  </si>
  <si>
    <t>3140</t>
  </si>
  <si>
    <t>Disclosure</t>
  </si>
  <si>
    <t>Disclosure Heading</t>
  </si>
  <si>
    <t>Duty of Disclosure</t>
  </si>
  <si>
    <t>History</t>
  </si>
  <si>
    <t xml:space="preserve">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t>
  </si>
  <si>
    <t>History Details</t>
  </si>
  <si>
    <t>Please provide all relevant details:</t>
  </si>
  <si>
    <t>history != 'Yes'</t>
  </si>
  <si>
    <t>Insolvency</t>
  </si>
  <si>
    <t>Are you currently or have you previously been declared bankrupt or been involved in a company or business which became insolvent or subject to any form of insolvency administration?</t>
  </si>
  <si>
    <t>Insolvency Details</t>
  </si>
  <si>
    <t>insolvency != 'Yes'</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</si>
  <si>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</si>
  <si>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</si>
  <si>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</si>
  <si>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t>
  </si>
  <si>
    <t>Payment Options</t>
  </si>
  <si>
    <t>Payment Option</t>
  </si>
  <si>
    <t>Yearly</t>
  </si>
  <si>
    <t>Select payment option</t>
  </si>
  <si>
    <t>We provide a pay by the month option using premium funding at no additional charge. Alternatively yearly payment by credit card over the phone is also available.</t>
  </si>
  <si>
    <t>Payment Methods</t>
  </si>
  <si>
    <t>Payment Method</t>
  </si>
  <si>
    <t>Select payment method</t>
  </si>
  <si>
    <t>paymentOption != 'Monthly'</t>
  </si>
  <si>
    <t>Credit Card Phone Number Message</t>
  </si>
  <si>
    <t>paymentOption != 'Monthly' || (paymentMethod != 'Visa' &amp;&amp; paymentMethod != 'Mastercard')</t>
  </si>
  <si>
    <t>Credit card payments</t>
  </si>
  <si>
    <t>For privacy reasons, we do not recommend credit card numbers being provided online. Instead we will contact you via phone to obtain your credit card details securely. Please provide your best contact number in the field below, submit the form and we’ll contact you.</t>
  </si>
  <si>
    <t>Credit Card Phone Number</t>
  </si>
  <si>
    <t>6</t>
  </si>
  <si>
    <t>Phone Number</t>
  </si>
  <si>
    <t>Direct Debit Heading</t>
  </si>
  <si>
    <t>paymentOption != 'Monthly' || paymentMethod != 'Direct Debit'</t>
  </si>
  <si>
    <t>Direct Debit account details</t>
  </si>
  <si>
    <t>Account Name</t>
  </si>
  <si>
    <t>isName()</t>
  </si>
  <si>
    <t>directDebitAccountName</t>
  </si>
  <si>
    <t>BSB</t>
  </si>
  <si>
    <t>isBSB()</t>
  </si>
  <si>
    <t>directDebitBSB</t>
  </si>
  <si>
    <t>Account Number</t>
  </si>
  <si>
    <t>isNumber()</t>
  </si>
  <si>
    <t>directDebitAccountNumber</t>
  </si>
  <si>
    <t>Terms And Conditions</t>
  </si>
  <si>
    <t>Payment Option Email Invoice</t>
  </si>
  <si>
    <t>Radio</t>
  </si>
  <si>
    <t>Are you happy to receive your invoice with payment methods via email?</t>
  </si>
  <si>
    <t>paymentOption != 'Yearly'</t>
  </si>
  <si>
    <t>Direct Debit Declaration</t>
  </si>
  <si>
    <t>paymentOption != 'Monthly' || questionSetsAreValid(['paymentMethods']) == false</t>
  </si>
  <si>
    <t>Terms &amp; Conditions</t>
  </si>
  <si>
    <t xml:space="preserve">    &lt;p&gt;&lt;strong&gt;Loan Agreement Terms and Conditions&lt;/strong&gt;&lt;/p&gt;
    &lt;ol&gt;
        &lt;li&gt;The Borrower agrees to be bound by these Loan Agreement Terms and Conditions from the time of acceptance of the Loan offer, and such Loan Agreement Terms and Conditions shall be legally binding on, and enforceable by, the parties.&lt;/li&gt;
        &lt;li&gt;
            The Borrower may choose to receive theLoan Agreement documents:
            &lt;ol&gt;
                &lt;li&gt;electronically (by email); or&lt;/li&gt;
                &lt;li&gt;in hard copy (by post).&lt;/li&gt;
            &lt;/ol&gt;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
        &lt;/li&gt;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
        &lt;li&gt;For valuable consideration the Borrower irrevocably appoints MGA EziPay, each of its directors and managers, severally as its attorney with power in the name of the Borrower or the Attorney to:
            &lt;ol&gt;
                &lt;li&gt;give direction and authorities to the Insurer(s) either directly or through an intermediary concerning payments under the Insurance to be made by the Insurer(s);&lt;/li&gt;
                &lt;li&gt;cancel, terminate or procure the cancellation or termination of the Insurance at any time;&lt;/li&gt;
                &lt;li&gt;receive and to give valid receipts for the proceeds of the Insurance;&lt;/li&gt;
                &lt;li&gt;direct and authorise any recipient of proceeds under the Insurance to pay such proceeds to MGA EziPay in settlement of the Loan Amount;&lt;/li&gt;
                &lt;li&gt;give notice to the Insurer(s) or intermediary of any interest, power or right of MGA EziPay under the Loan Agreement.&lt;/li&gt;
            &lt;/ol&gt;
        &lt;/li&gt;
        &lt;li&gt;
            If:
            &lt;ol&gt;
                &lt;li&gt;the Borrower fails to pay any instalment of the Loan Amount within seven (7) days of the due date;&lt;/li&gt;
                &lt;li&gt;any Insurance is cancelled, surrendered or varied for any reason without MGA EziPay's permission;&lt;/li&gt;
                &lt;li&gt;any step is taken for the winding up or dissolution of the Borrower;&lt;/li&gt;
                &lt;li&gt;the Borrower is insolvent within the meaning of the Corporation Act 2001 (Cth), or is taken or presumed to be insolvent, or where the Borrower is a natural person, commits an act of bankruptcy;&lt;/li&gt;
                &lt;li&gt;any distress, attachment or other execution is levied or enforced over any of the Borrower's property;&lt;/li&gt;
                &lt;li&gt;the Borrower is in breach of any of these Loan Agreement Terms and Conditions; or&lt;/li&gt;
                &lt;li&gt;there is a claim for a total or substantial loss of the property the subject of the Insurance,&lt;/li&gt;
            &lt;/ol&gt;
            then the Borrower agrees that MGA EziPay may in its absolute discretion (and where MGA's right arises only because either clause 7(a), (e) or (f) occurs, where the following action(s) are reasonably necessary to protect its legitimate interests), do all or any of the following:
            &lt;ol&gt;
                &lt;li&gt;terminate MGA EziPay's obligation to pay any part of the Insurance premium to the Insurer(s);&lt;/li&gt;
                &lt;li&gt;demand that the Borrower makes immediate payment to MGA EziPay of the Loan Amount then unpaid and all other money payable by the Borrower under this Loan Agreement and as set out in that demand; and&lt;/li&gt;
                &lt;li&gt;direct the Insurer(s) (to the extent permissible by law) to:
                    &lt;ol&gt;
                        &lt;li&gt;cancel the Insurance effective from the date MGA EziPay first issued a dishonour notice (which can be prior to seven (7) days from the due date) or a later date of its choosing; and&lt;/li&gt;
                        &lt;li&gt;pay to MGA EziPay any refund of premium in relation to the cancelled Policy.&lt;/li&gt;
                    &lt;/ol&gt;
                &lt;/li&gt;
            &lt;/ol&gt;
        &lt;/li&gt;
        &lt;li&gt;MGA EziPay may obtain a consumer credit report about the Borrower for the purpose of collecting overdue payments.&lt;/li&gt;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
        &lt;li&gt;This Loan Agreement is governed by the law of the State of South Australia. Each party submits to the non-exclusive jurisdiction of the courts exercising jurisdiction in South Australia.&lt;/li&gt;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
    &lt;/ol&gt;
    &lt;p&gt;&lt;strong&gt;Direct Debit Service Agreement&lt;/strong&gt;&lt;/p&gt;
    &lt;ol&gt;
        &lt;li&gt;Your financial institution may, in its absolute discretion at any time by notice in writing to you, terminate this request as to future debits.&lt;/li&gt;
        &lt;li&gt;MGA EziPay may, by 14 days prior notice in writing to you vary the timing of future debits.&lt;/li&gt;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
        &lt;li&gt;You can modify or defer this Direct Debit Request at any time by giving MGA EziPay 14 days notice in writing before the next Direct Debit date for the change to take effect in that month.&lt;/li&gt;
        &lt;li&gt;You can stop or cancel the regular Direct Debit Request at any time by giving MGA EziPay or your financial institution 14 days notice, before the next Direct Debit Date, for cancellation to take effect in that month.&lt;/li&gt;
        &lt;li&gt;If at any time you feel that a direct debit against your nominated account is inappropriate or wrong, it is your responsibility to notify MGA EziPay or your financial institution as soon as possible.&lt;/li&gt;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
        &lt;li&gt;Direct debiting through BECS is not available on all accounts. You need to check your account details against a regular statement or check with your financial institution as to whether you can request a direct debit from your account.&lt;/li&gt;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
        &lt;li&gt;MGA EziPay may need to pass on details of your direct debit request to their sponsor bank in BECS to assist with the checking of any incorrect or wrongful debits to your nominated account.&lt;/li&gt;
    &lt;/ol&gt;</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</si>
  <si>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</si>
  <si>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</si>
  <si>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</si>
  <si>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</si>
  <si>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</si>
  <si>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</si>
  <si>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</si>
  <si>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</si>
  <si>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</si>
  <si>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</si>
  <si>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</si>
  <si>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</si>
  <si>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</si>
  <si>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</si>
  <si>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</si>
  <si>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</si>
  <si>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</si>
  <si>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</si>
  <si>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</si>
  <si>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</si>
  <si>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</si>
  <si>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</si>
  <si>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</si>
  <si>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</si>
  <si>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</si>
  <si>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</si>
  <si>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</si>
  <si>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</si>
  <si>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</si>
  <si>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</si>
  <si>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</si>
  <si>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</si>
  <si>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</si>
  <si>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</si>
  <si>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</si>
  <si>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</si>
  <si>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</si>
  <si>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</si>
  <si>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</si>
  <si>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</si>
  <si>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</si>
  <si>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</si>
  <si>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</si>
  <si>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</si>
  <si>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</si>
  <si>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Year</t>
  </si>
  <si>
    <t>Year of manufacture</t>
  </si>
  <si>
    <t>customExpression('fieldValue &lt;= getYear(now())', 'This value cannot be in the future')</t>
  </si>
  <si>
    <t>Make</t>
  </si>
  <si>
    <t>Registration No</t>
  </si>
  <si>
    <t>Number Plate</t>
  </si>
  <si>
    <t>Registration number</t>
  </si>
  <si>
    <t>Type of item</t>
  </si>
  <si>
    <t>Model No</t>
  </si>
  <si>
    <t>Model number</t>
  </si>
  <si>
    <t>Serial No</t>
  </si>
  <si>
    <t>Serial number</t>
  </si>
  <si>
    <t>Dollar value</t>
  </si>
  <si>
    <t>Full name</t>
  </si>
  <si>
    <t>DOB</t>
  </si>
  <si>
    <t>Date of Birth</t>
  </si>
  <si>
    <t>true || accidentCover == 'No Cover'</t>
  </si>
  <si>
    <t>Height</t>
  </si>
  <si>
    <t>Input</t>
  </si>
  <si>
    <t>Height (cm)</t>
  </si>
  <si>
    <t>greaterThanOrEqual(0); lessThanOrEqual(250)</t>
  </si>
  <si>
    <t>Weight</t>
  </si>
  <si>
    <t>Weight (kg)</t>
  </si>
  <si>
    <t>Existing Conditions</t>
  </si>
  <si>
    <t>Pre-existing conditions</t>
  </si>
  <si>
    <t>Please list all pre-existing illnesses or injuries</t>
  </si>
  <si>
    <t>Repeating 5</t>
  </si>
  <si>
    <t>Question Options</t>
  </si>
  <si>
    <t>Display</t>
  </si>
  <si>
    <t>Config Buttons</t>
  </si>
  <si>
    <t>Config Radio</t>
  </si>
  <si>
    <t>Config Select</t>
  </si>
  <si>
    <t>Business Type</t>
  </si>
  <si>
    <t>Mobile Only</t>
  </si>
  <si>
    <t>fa-truck</t>
  </si>
  <si>
    <t>Premises</t>
  </si>
  <si>
    <t>Has Premises</t>
  </si>
  <si>
    <t>fa-building</t>
  </si>
  <si>
    <t>ACT</t>
  </si>
  <si>
    <t>NSW</t>
  </si>
  <si>
    <t>NT</t>
  </si>
  <si>
    <t>QLD</t>
  </si>
  <si>
    <t>SA</t>
  </si>
  <si>
    <t>TAS</t>
  </si>
  <si>
    <t>WA</t>
  </si>
  <si>
    <t>$5,000,000</t>
  </si>
  <si>
    <t>&lt;span class='pl-cover-limit'&gt;$5M&lt;/span&gt;&lt;br/&gt;&lt;span class='pl-cover-price'&gt;From $350&lt;/span&gt;</t>
  </si>
  <si>
    <t>fa-umbrella sm</t>
  </si>
  <si>
    <t>$10,000,000</t>
  </si>
  <si>
    <t>&lt;span class='pl-cover-limit'&gt;$10M&lt;/span&gt;&lt;br/&gt;&lt;span class='pl-cover-price'&gt;From $420&lt;/span&gt;</t>
  </si>
  <si>
    <t>fa-umbrella md</t>
  </si>
  <si>
    <t>&lt;span class='pl-cover-limit'&gt;$20M&lt;/span&gt;&lt;br/&gt;&lt;span class='pl-cover-price'&gt;From $490&lt;/span&gt;</t>
  </si>
  <si>
    <t>fa-umbrella lg</t>
  </si>
  <si>
    <t>glyphicon-remove md</t>
  </si>
  <si>
    <t>true</t>
  </si>
  <si>
    <t>Accident Only</t>
  </si>
  <si>
    <t>fa-ambulance</t>
  </si>
  <si>
    <t>Plus Illness</t>
  </si>
  <si>
    <t>fa-stethoscope</t>
  </si>
  <si>
    <t>Accident Per Week</t>
  </si>
  <si>
    <t>500</t>
  </si>
  <si>
    <t>$500</t>
  </si>
  <si>
    <t>750</t>
  </si>
  <si>
    <t>$750</t>
  </si>
  <si>
    <t>1000</t>
  </si>
  <si>
    <t>$1000</t>
  </si>
  <si>
    <t>1</t>
  </si>
  <si>
    <t>4</t>
  </si>
  <si>
    <t>5</t>
  </si>
  <si>
    <t>7</t>
  </si>
  <si>
    <t>8</t>
  </si>
  <si>
    <t>9</t>
  </si>
  <si>
    <t>10</t>
  </si>
  <si>
    <t>Options 13</t>
  </si>
  <si>
    <t>glyphicon-ok md</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</si>
  <si>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</si>
  <si>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</si>
  <si>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</si>
  <si>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</si>
  <si>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</si>
  <si>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</si>
  <si>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</si>
  <si>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</si>
  <si>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</si>
  <si>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</si>
  <si>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</si>
  <si>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</si>
  <si>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</si>
  <si>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</si>
  <si>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</si>
  <si>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Monthly</t>
  </si>
  <si>
    <t>Fortnightly</t>
  </si>
  <si>
    <t>Weekly</t>
  </si>
  <si>
    <t>Direct Debit</t>
  </si>
  <si>
    <t>Visa</t>
  </si>
  <si>
    <t>Mastercard</t>
  </si>
  <si>
    <t>Option X</t>
  </si>
  <si>
    <t>Triggers</t>
  </si>
  <si>
    <t>Config</t>
  </si>
  <si>
    <t>Message</t>
  </si>
  <si>
    <t>Soft Referral</t>
  </si>
  <si>
    <t>Hard Referral</t>
  </si>
  <si>
    <t>Decline</t>
  </si>
  <si>
    <t>Error</t>
  </si>
  <si>
    <t>No Cover Selected</t>
  </si>
  <si>
    <t>Test 1</t>
  </si>
  <si>
    <t>Test 2</t>
  </si>
  <si>
    <t>Test 3</t>
  </si>
  <si>
    <t>Test 4</t>
  </si>
  <si>
    <t>Settings</t>
  </si>
  <si>
    <t>Risk Name</t>
  </si>
  <si>
    <t>Field Code Prefix</t>
  </si>
  <si>
    <t>Rating Factors</t>
  </si>
  <si>
    <t>Checks</t>
  </si>
  <si>
    <t>Include Risk</t>
  </si>
  <si>
    <t>Premium</t>
  </si>
  <si>
    <t>PL Base</t>
  </si>
  <si>
    <t>PL Additional Employees</t>
  </si>
  <si>
    <t>PL Additional Sub Contractors</t>
  </si>
  <si>
    <t>Tools</t>
  </si>
  <si>
    <t>Total Premium</t>
  </si>
  <si>
    <t>Total Reduced By Stamp Duty</t>
  </si>
  <si>
    <t>Total Reduced By GST</t>
  </si>
  <si>
    <t>Other</t>
  </si>
  <si>
    <t>Something</t>
  </si>
  <si>
    <t>Statutory Rates</t>
  </si>
  <si>
    <t>Risk Type</t>
  </si>
  <si>
    <t>General</t>
  </si>
  <si>
    <t>ESL Applicability</t>
  </si>
  <si>
    <t>Not Applicable</t>
  </si>
  <si>
    <t>Jurisdiction</t>
  </si>
  <si>
    <t>ESL Rate</t>
  </si>
  <si>
    <t>GST Rate</t>
  </si>
  <si>
    <t>SD Rate</t>
  </si>
  <si>
    <t>Payment</t>
  </si>
  <si>
    <t>ESL</t>
  </si>
  <si>
    <t>GST</t>
  </si>
  <si>
    <t>SD</t>
  </si>
  <si>
    <t>Public Liability</t>
  </si>
  <si>
    <t>Key Prefix</t>
  </si>
  <si>
    <t>PL</t>
  </si>
  <si>
    <t>Base premium</t>
  </si>
  <si>
    <t>Blah</t>
  </si>
  <si>
    <t>Val</t>
  </si>
  <si>
    <t>Applicable</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</si>
  <si>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</si>
  <si>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</si>
  <si>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</si>
  <si>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</si>
  <si>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</si>
  <si>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</si>
  <si>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</si>
  <si>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</si>
  <si>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</si>
  <si>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Payments</t>
  </si>
  <si>
    <t>Item</t>
  </si>
  <si>
    <t>Direct</t>
  </si>
  <si>
    <t>Funded</t>
  </si>
  <si>
    <t>Default</t>
  </si>
  <si>
    <t>Number Of Instalments</t>
  </si>
  <si>
    <t>Once Off Fee</t>
  </si>
  <si>
    <t>Per Instalment Fee</t>
  </si>
  <si>
    <t>Interest Rate</t>
  </si>
  <si>
    <t>EFT</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</si>
  <si>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</si>
  <si>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</si>
  <si>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</si>
  <si>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</si>
  <si>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</si>
  <si>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</si>
  <si>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</si>
  <si>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</si>
  <si>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</si>
  <si>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</si>
  <si>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</si>
  <si>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</si>
  <si>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</si>
  <si>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Insurer Fees</t>
  </si>
  <si>
    <t>Premium Funding</t>
  </si>
  <si>
    <t>Other Fees</t>
  </si>
  <si>
    <t>Instalments</t>
  </si>
  <si>
    <t>Annual Instalments</t>
  </si>
  <si>
    <t>Instalment Amount</t>
  </si>
  <si>
    <t>Revenue</t>
  </si>
  <si>
    <t>Amount</t>
  </si>
  <si>
    <t>Commission</t>
  </si>
  <si>
    <t>Service Fee</t>
  </si>
  <si>
    <t>Config Min</t>
  </si>
  <si>
    <t>Permissions</t>
  </si>
  <si>
    <t>Production Domains</t>
  </si>
  <si>
    <t>www.website.com</t>
  </si>
  <si>
    <t>Staging Domains</t>
  </si>
  <si>
    <t>staging.website.com</t>
  </si>
  <si>
    <t>Development Domains</t>
  </si>
  <si>
    <t>dev.website.com</t>
  </si>
  <si>
    <t>Financial</t>
  </si>
  <si>
    <t>Commission Rate</t>
  </si>
  <si>
    <t>Service Fee Once Off</t>
  </si>
  <si>
    <t>Service Fee Premium Percent</t>
  </si>
  <si>
    <t>Styling</t>
  </si>
  <si>
    <t>Google Fonts</t>
  </si>
  <si>
    <t>Headings</t>
  </si>
  <si>
    <t>Dosis</t>
  </si>
  <si>
    <t>Body Text</t>
  </si>
  <si>
    <t>Open Sans</t>
  </si>
  <si>
    <t xml:space="preserve">Labels </t>
  </si>
  <si>
    <t>Font Weight</t>
  </si>
  <si>
    <t>Primary Colours</t>
  </si>
  <si>
    <t>Background 1</t>
  </si>
  <si>
    <t>#FFFFFF</t>
  </si>
  <si>
    <t>Background 2</t>
  </si>
  <si>
    <t>#f1f1f1</t>
  </si>
  <si>
    <t>Background 3</t>
  </si>
  <si>
    <t>#bebebe</t>
  </si>
  <si>
    <t>Foreground 1</t>
  </si>
  <si>
    <t>#2F3132</t>
  </si>
  <si>
    <t>Foreground 2</t>
  </si>
  <si>
    <t>#394249</t>
  </si>
  <si>
    <t>Accent 1</t>
  </si>
  <si>
    <t>#042361</t>
  </si>
  <si>
    <t>Accent 2</t>
  </si>
  <si>
    <t>Borders</t>
  </si>
  <si>
    <t>transparent</t>
  </si>
  <si>
    <t>#e4970a</t>
  </si>
  <si>
    <t>#e40a20</t>
  </si>
  <si>
    <t>Tooltip Icon</t>
  </si>
  <si>
    <t>fa-question-circle</t>
  </si>
  <si>
    <t>Default Border Radius</t>
  </si>
  <si>
    <t>Scroll Duration Multiplier</t>
  </si>
  <si>
    <t>Sidebar Width</t>
  </si>
  <si>
    <t>Sidebar Payment Options</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</si>
  <si>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</si>
  <si>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</si>
  <si>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</si>
  <si>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</si>
  <si>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</si>
  <si>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</si>
  <si>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</si>
  <si>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</si>
  <si>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</si>
  <si>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</si>
  <si>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</si>
  <si>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</si>
  <si>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</si>
  <si>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</si>
  <si>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</si>
  <si>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</si>
  <si>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</si>
  <si>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</si>
  <si>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</si>
  <si>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</si>
  <si>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</si>
  <si>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</si>
  <si>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</si>
  <si>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</si>
  <si>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</si>
  <si>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</si>
  <si>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</si>
  <si>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</si>
  <si>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</si>
  <si>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</si>
  <si>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</si>
  <si>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</si>
  <si>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</si>
  <si>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</si>
  <si>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</si>
  <si>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</si>
  <si>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</si>
  <si>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</si>
  <si>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</si>
  <si>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</si>
  <si>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</si>
  <si>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</si>
  <si>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</si>
  <si>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</si>
  <si>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</si>
  <si>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</si>
  <si>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</si>
  <si>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</si>
  <si>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</si>
  <si>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</si>
  <si>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</si>
  <si>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</si>
  <si>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</si>
  <si>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</si>
  <si>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</si>
  <si>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</si>
  <si>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</si>
  <si>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</si>
  <si>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</si>
  <si>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</si>
  <si>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</si>
  <si>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</si>
  <si>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</si>
  <si>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</si>
  <si>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 Default</t>
  </si>
  <si>
    <t>Width Used</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</si>
  <si>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</si>
  <si>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</si>
  <si>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</si>
  <si>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</si>
  <si>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</si>
  <si>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</si>
  <si>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</si>
  <si>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</si>
  <si>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</si>
  <si>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</si>
  <si>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</si>
  <si>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</si>
  <si>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</si>
  <si>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</si>
  <si>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</si>
  <si>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</si>
  <si>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</si>
  <si>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</si>
  <si>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</si>
  <si>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</si>
  <si>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</si>
  <si>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</si>
  <si>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</si>
  <si>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</si>
  <si>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Progress</t>
  </si>
  <si>
    <t>nav#progress-bar</t>
  </si>
  <si>
    <t>Heading</t>
  </si>
  <si>
    <t>h1</t>
  </si>
  <si>
    <t>45px</t>
  </si>
  <si>
    <t>40px</t>
  </si>
  <si>
    <t>Sidebar</t>
  </si>
  <si>
    <t>aside#sidebar</t>
  </si>
  <si>
    <t>Section</t>
  </si>
  <si>
    <t>section</t>
  </si>
  <si>
    <t>Article</t>
  </si>
  <si>
    <t>article</t>
  </si>
  <si>
    <t>23px</t>
  </si>
  <si>
    <t>20px</t>
  </si>
  <si>
    <t>Actions</t>
  </si>
  <si>
    <t>nav#footer-actions</t>
  </si>
  <si>
    <t>Section Text</t>
  </si>
  <si>
    <t>Heading 1</t>
  </si>
  <si>
    <t>text-transform: uppercase;</t>
  </si>
  <si>
    <t>section h2</t>
  </si>
  <si>
    <t>35px</t>
  </si>
  <si>
    <t>10px</t>
  </si>
  <si>
    <t>section h3</t>
  </si>
  <si>
    <t>24px</t>
  </si>
  <si>
    <t>section h4</t>
  </si>
  <si>
    <t>section p</t>
  </si>
  <si>
    <t>5px</t>
  </si>
  <si>
    <t>Form Fields</t>
  </si>
  <si>
    <t>Field Wrapper</t>
  </si>
  <si>
    <t>formly-field .form-group</t>
  </si>
  <si>
    <t>Field Content</t>
  </si>
  <si>
    <t>formly-field .field-content</t>
  </si>
  <si>
    <t>formly-field label</t>
  </si>
  <si>
    <t>14px</t>
  </si>
  <si>
    <t>formly-field .question</t>
  </si>
  <si>
    <t>0px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</si>
  <si>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</si>
  <si>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</si>
  <si>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</si>
  <si>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</si>
  <si>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</si>
  <si>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</si>
  <si>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</si>
  <si>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</si>
  <si>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</si>
  <si>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</si>
  <si>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</si>
  <si>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</si>
  <si>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formly-field .form-control.ng-valid.ng-touched</t>
  </si>
  <si>
    <t>7px solid #4a9049</t>
  </si>
  <si>
    <t>Form Control Invalid</t>
  </si>
  <si>
    <t>formly-field .form-control.ng-invalid.ng-touched</t>
  </si>
  <si>
    <t>7px solid #b33345</t>
  </si>
  <si>
    <t>Form Control Pending</t>
  </si>
  <si>
    <t>formly-field .form-control.ng-pending.ng-touched</t>
  </si>
  <si>
    <t>Form Control Disabled</t>
  </si>
  <si>
    <t>formly-field .form-control[disabled]</t>
  </si>
  <si>
    <t>#f6f8fd</t>
  </si>
  <si>
    <t>Validation Message</t>
  </si>
  <si>
    <t>formly-field formly-validation-message</t>
  </si>
  <si>
    <t>#b33345</t>
  </si>
  <si>
    <t>formly-field textarea</t>
  </si>
  <si>
    <t>formly-field div.terms-and-conditions</t>
  </si>
  <si>
    <t>25px</t>
  </si>
  <si>
    <t>300px</t>
  </si>
  <si>
    <t>Terms And Conditions Paragraph</t>
  </si>
  <si>
    <t>formly-field div.terms-and-conditions p</t>
  </si>
  <si>
    <t>Terms And Conditions List</t>
  </si>
  <si>
    <t>formly-field div.terms-and-conditions ol</t>
  </si>
  <si>
    <t>Terms And Conditions Item</t>
  </si>
  <si>
    <t>formly-field div.terms-and-conditions li</t>
  </si>
  <si>
    <t>formly-field .content-field</t>
  </si>
  <si>
    <t>-15px</t>
  </si>
  <si>
    <t>Button Set</t>
  </si>
  <si>
    <t>formly-field div.btn-group</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</si>
  <si>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</si>
  <si>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</si>
  <si>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</si>
  <si>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</si>
  <si>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</si>
  <si>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</si>
  <si>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</si>
  <si>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</si>
  <si>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3px</t>
  </si>
  <si>
    <t>Icon Small</t>
  </si>
  <si>
    <t>formly-field label .btn-icon .sm</t>
  </si>
  <si>
    <t>-4px</t>
  </si>
  <si>
    <t>Icon Medium</t>
  </si>
  <si>
    <t>formly-field label .btn-icon .md</t>
  </si>
  <si>
    <t>-2px</t>
  </si>
  <si>
    <t>Icon Large</t>
  </si>
  <si>
    <t>formly-field label .btn-icon .lg</t>
  </si>
  <si>
    <t>Repeating Question Set</t>
  </si>
  <si>
    <t>formly-field .repeating-question-set</t>
  </si>
  <si>
    <t>Repeating Button Default</t>
  </si>
  <si>
    <t>formly-field .repeating .btn</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</si>
  <si>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</si>
  <si>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</si>
  <si>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</si>
  <si>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</si>
  <si>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</si>
  <si>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</si>
  <si>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</si>
  <si>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</si>
  <si>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</si>
  <si>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</si>
  <si>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</si>
  <si>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</si>
  <si>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</si>
  <si>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</si>
  <si>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</si>
  <si>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</si>
  <si>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</si>
  <si>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</si>
  <si>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16px</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</si>
  <si>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</si>
  <si>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</si>
  <si>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</si>
  <si>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</si>
  <si>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</si>
  <si>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</si>
  <si>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</si>
  <si>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</si>
  <si>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</si>
  <si>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</si>
  <si>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</si>
  <si>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</si>
  <si>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</si>
  <si>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</si>
  <si>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</si>
  <si>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</si>
  <si>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</si>
  <si>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</si>
  <si>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formly-field radio-field</t>
  </si>
  <si>
    <t>formly-field .radio label</t>
  </si>
  <si>
    <t>formly-field .radio input[type=radio] ~ .check</t>
  </si>
  <si>
    <t>100%</t>
  </si>
  <si>
    <t>Radio Fill</t>
  </si>
  <si>
    <t>formly-field .radio input[type=radio]:checked ~ .check .inside</t>
  </si>
  <si>
    <t>8px</t>
  </si>
  <si>
    <t>Checkbox</t>
  </si>
  <si>
    <t>formly-field checkbox-field</t>
  </si>
  <si>
    <t>formly-field .checkbox label</t>
  </si>
  <si>
    <t>formly-field .checkbox input[type=checkbox] ~ .check</t>
  </si>
  <si>
    <t>17px</t>
  </si>
  <si>
    <t>Checkbox Fill</t>
  </si>
  <si>
    <t>formly-field .checkbox input[type=checkbox] ~ .check .inside</t>
  </si>
  <si>
    <t>.tooltip-icon</t>
  </si>
  <si>
    <t>.popover</t>
  </si>
  <si>
    <t>6px</t>
  </si>
  <si>
    <t>.popover-title</t>
  </si>
  <si>
    <t>.popover-content</t>
  </si>
  <si>
    <t>Action Icon</t>
  </si>
  <si>
    <t>nav .btn-icon</t>
  </si>
  <si>
    <t>Action Default</t>
  </si>
  <si>
    <t>nav .btn</t>
  </si>
  <si>
    <t>Action Primary</t>
  </si>
  <si>
    <t>nav .btn.btn-primary</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</si>
  <si>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</si>
  <si>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</si>
  <si>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</si>
  <si>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</si>
  <si>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</si>
  <si>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</si>
  <si>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</si>
  <si>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</si>
  <si>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</si>
  <si>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</si>
  <si>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</si>
  <si>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</si>
  <si>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</si>
  <si>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</si>
  <si>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</si>
  <si>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</si>
  <si>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</si>
  <si>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</si>
  <si>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</si>
  <si>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#sidebar aside</t>
  </si>
  <si>
    <t>#sidebar .header</t>
  </si>
  <si>
    <t>#sidebar .body</t>
  </si>
  <si>
    <t>#e0e0e0</t>
  </si>
  <si>
    <t>Footer</t>
  </si>
  <si>
    <t>#sidebar .footer</t>
  </si>
  <si>
    <t>#sidebar .body h3</t>
  </si>
  <si>
    <t>#sidebar .body .message</t>
  </si>
  <si>
    <t>400</t>
  </si>
  <si>
    <t>Price</t>
  </si>
  <si>
    <t>#sidebar .body .price</t>
  </si>
  <si>
    <t>62px</t>
  </si>
  <si>
    <t>Price Dollars</t>
  </si>
  <si>
    <t>#sidebar .body .price .dollars</t>
  </si>
  <si>
    <t>Price Cents</t>
  </si>
  <si>
    <t>#sidebar .body .price .cents</t>
  </si>
  <si>
    <t>-11px</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</si>
  <si>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</si>
  <si>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</si>
  <si>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</si>
  <si>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</si>
  <si>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</si>
  <si>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</si>
  <si>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</si>
  <si>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</si>
  <si>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</si>
  <si>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</si>
  <si>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</si>
  <si>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</si>
  <si>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</si>
  <si>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</si>
  <si>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</si>
  <si>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</si>
  <si>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</si>
  <si>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</si>
  <si>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</si>
  <si>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</si>
  <si>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</si>
  <si>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</si>
  <si>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</si>
  <si>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</si>
  <si>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</si>
  <si>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</si>
  <si>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</si>
  <si>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</si>
  <si>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</si>
  <si>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</si>
  <si>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</si>
  <si>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</si>
  <si>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</si>
  <si>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</si>
  <si>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</si>
  <si>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</si>
  <si>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</si>
  <si>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</si>
  <si>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</si>
  <si>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</si>
  <si>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</si>
  <si>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</si>
  <si>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</si>
  <si>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</si>
  <si>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</si>
  <si>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Button Set Icon</t>
  </si>
  <si>
    <t>margin: auto; display: table;</t>
  </si>
  <si>
    <t>Button Set Icon Span</t>
  </si>
  <si>
    <t>formly-field label .btn-icon &gt; span</t>
  </si>
  <si>
    <t>display: table-cell; vertical-align: middle;</t>
  </si>
  <si>
    <t>Button Set Limit Text</t>
  </si>
  <si>
    <t>formly-field .button-text .pl-cover-limit</t>
  </si>
  <si>
    <t>Button Set Limit Price</t>
  </si>
  <si>
    <t>formly-field .button-text .pl-cover-price</t>
  </si>
  <si>
    <t>Quote</t>
  </si>
  <si>
    <t>Quote Min</t>
  </si>
  <si>
    <t>Organisation</t>
  </si>
  <si>
    <t>MGA Insurance</t>
  </si>
  <si>
    <t>600 Burke Street</t>
  </si>
  <si>
    <t>Melbourne</t>
  </si>
  <si>
    <t>ABN</t>
  </si>
  <si>
    <t>12 345 678 456</t>
  </si>
  <si>
    <t>AFSL</t>
  </si>
  <si>
    <t>1800 066 900</t>
  </si>
  <si>
    <t>Website</t>
  </si>
  <si>
    <t>Product</t>
  </si>
  <si>
    <t>Title</t>
  </si>
  <si>
    <t>Pet Insurance</t>
  </si>
  <si>
    <t>Description</t>
  </si>
  <si>
    <t>This policy provides great cover for anybody who runs a small business.</t>
  </si>
  <si>
    <t>Landing Page</t>
  </si>
  <si>
    <t>Headline</t>
  </si>
  <si>
    <t>Protection From Day One</t>
  </si>
  <si>
    <t>Introduction</t>
  </si>
  <si>
    <t>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t>
  </si>
  <si>
    <t>Footer Text</t>
  </si>
  <si>
    <t>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t>
  </si>
  <si>
    <t>Incomplete Header</t>
  </si>
  <si>
    <t>Answer a few simple questions to get an instant quote online.</t>
  </si>
  <si>
    <t>Incomplete Label</t>
  </si>
  <si>
    <t>Need Assistance?</t>
  </si>
  <si>
    <t>Incomplete Message</t>
  </si>
  <si>
    <t>Call 1800 066 900 (Weekdays 8:30am-5:30pm)</t>
  </si>
  <si>
    <t>Premium Estimate Header</t>
  </si>
  <si>
    <t>We have calculated an estimated premium based on the information provided so far.</t>
  </si>
  <si>
    <t>Premium Estimate Label</t>
  </si>
  <si>
    <t>Your Estimate</t>
  </si>
  <si>
    <t>Premium Estimate Message</t>
  </si>
  <si>
    <t>To calculate your final premium please complete the remaining questions.</t>
  </si>
  <si>
    <t>Premium Complete Header</t>
  </si>
  <si>
    <t>We have calculated a premium based on the information you have provided.</t>
  </si>
  <si>
    <t>Premium Complete Label</t>
  </si>
  <si>
    <t>Your Premium</t>
  </si>
  <si>
    <t>Premium Complete Message</t>
  </si>
  <si>
    <t>To finalise your quote please complete the remaining questions and follow the prompts.</t>
  </si>
  <si>
    <t>Binding Quote Header</t>
  </si>
  <si>
    <t>We have finalised your quote using the information provided.</t>
  </si>
  <si>
    <t>Binding Quote Label</t>
  </si>
  <si>
    <t>Your Quote</t>
  </si>
  <si>
    <t>Binding Quote Message</t>
  </si>
  <si>
    <t>To proceed with your quote please enter your payment details and follow the prompts.</t>
  </si>
  <si>
    <t>Payment Details Complete Header</t>
  </si>
  <si>
    <t>Payment Details Complete Label</t>
  </si>
  <si>
    <t>Payment Details Complete Message</t>
  </si>
  <si>
    <t>To complete your purchase please read and agree to our terms and conditions.</t>
  </si>
  <si>
    <t>Legal Terms Accepted Header</t>
  </si>
  <si>
    <t>Legal Terms Accepted Label</t>
  </si>
  <si>
    <t>Legal Terms Accepted Message</t>
  </si>
  <si>
    <t>To complete your purchase please follow the prompts.</t>
  </si>
  <si>
    <t>Soft Referral Header</t>
  </si>
  <si>
    <t>We cannot complete you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</si>
  <si>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</si>
  <si>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</si>
  <si>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</si>
  <si>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</si>
  <si>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</si>
  <si>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</si>
  <si>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</si>
  <si>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</si>
  <si>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</si>
  <si>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</si>
  <si>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</si>
  <si>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</si>
  <si>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</si>
  <si>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</si>
  <si>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</si>
  <si>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</si>
  <si>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</si>
  <si>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</si>
  <si>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</si>
  <si>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</si>
  <si>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</si>
  <si>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</si>
  <si>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</si>
  <si>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</si>
  <si>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</si>
  <si>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</si>
  <si>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</si>
  <si>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</si>
  <si>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</si>
  <si>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</si>
  <si>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</si>
  <si>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</si>
  <si>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</si>
  <si>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</si>
  <si>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</si>
  <si>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Sidebar Panels</t>
  </si>
  <si>
    <t>Test 1 Header</t>
  </si>
  <si>
    <t>Header 1</t>
  </si>
  <si>
    <t>Test 1 Body</t>
  </si>
  <si>
    <t>&lt;p&gt;Some HTML content&lt;/p&gt;</t>
  </si>
  <si>
    <t>Test 1 Footer</t>
  </si>
  <si>
    <t>Footer 1</t>
  </si>
  <si>
    <t>Workflow</t>
  </si>
  <si>
    <t>Step 1</t>
  </si>
  <si>
    <t>Tab Label</t>
  </si>
  <si>
    <t>Get a quote</t>
  </si>
  <si>
    <t>Top Heading</t>
  </si>
  <si>
    <t>Rating Heading</t>
  </si>
  <si>
    <t>Rating Text</t>
  </si>
  <si>
    <t>Contact Heading</t>
  </si>
  <si>
    <t>Contact Details</t>
  </si>
  <si>
    <t>Contact Text</t>
  </si>
  <si>
    <t>Next Button</t>
  </si>
  <si>
    <t>glyphicon-arrow-right</t>
  </si>
  <si>
    <t>Next</t>
  </si>
  <si>
    <t>Enquiry Button</t>
  </si>
  <si>
    <t xml:space="preserve"> </t>
  </si>
  <si>
    <t>glyphicon-earphone</t>
  </si>
  <si>
    <t>Request a call-back</t>
  </si>
  <si>
    <t>Step 2</t>
  </si>
  <si>
    <t>Your details</t>
  </si>
  <si>
    <t>Back Button</t>
  </si>
  <si>
    <t>glyphicon-arrow-left</t>
  </si>
  <si>
    <t>Previous page</t>
  </si>
  <si>
    <t>Step 3</t>
  </si>
  <si>
    <t>Apply online</t>
  </si>
  <si>
    <t>fa-check</t>
  </si>
  <si>
    <t>Complete application</t>
  </si>
  <si>
    <t xml:space="preserve">fa-pencil </t>
  </si>
  <si>
    <t>Edit quote</t>
  </si>
  <si>
    <t>Success Page</t>
  </si>
  <si>
    <t>Success Heading</t>
  </si>
  <si>
    <t>Application completed</t>
  </si>
  <si>
    <t>Success Text</t>
  </si>
  <si>
    <t>Thank you for your application. Our office will be in touch shortly and a confirmation email has been sent to you. If you have any questions, please contact our office on 1800 066 900 or email petindustry@mga.com.</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</si>
  <si>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</si>
  <si>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</si>
  <si>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</si>
  <si>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</si>
  <si>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</si>
  <si>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</si>
  <si>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</si>
  <si>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</si>
  <si>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</si>
  <si>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</si>
  <si>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</si>
  <si>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</si>
  <si>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</si>
  <si>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</si>
  <si>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</si>
  <si>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</si>
  <si>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</si>
  <si>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Data Types</t>
  </si>
  <si>
    <t>Percent</t>
  </si>
  <si>
    <t>Boolean</t>
  </si>
  <si>
    <t>URL</t>
  </si>
  <si>
    <t>Repeating Data Types</t>
  </si>
  <si>
    <t>Input Type</t>
  </si>
  <si>
    <t>Toggle</t>
  </si>
  <si>
    <t>Iframe</t>
  </si>
  <si>
    <t>Password</t>
  </si>
  <si>
    <t>Bootstrap Columns</t>
  </si>
  <si>
    <t>Yes / No</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</si>
  <si>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</si>
  <si>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</si>
  <si>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</si>
  <si>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</si>
  <si>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</si>
  <si>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</si>
  <si>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</si>
  <si>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</si>
  <si>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</si>
  <si>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</si>
  <si>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</si>
  <si>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</si>
  <si>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</si>
  <si>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</si>
  <si>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</si>
  <si>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</si>
  <si>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</si>
  <si>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</si>
  <si>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</si>
  <si>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</si>
  <si>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</si>
  <si>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</si>
  <si>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</si>
  <si>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</si>
  <si>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</si>
  <si>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</si>
  <si>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</si>
  <si>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</si>
  <si>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</si>
  <si>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</si>
  <si>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</si>
  <si>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</si>
  <si>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</si>
  <si>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</si>
  <si>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</si>
  <si>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</si>
  <si>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</si>
  <si>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</si>
  <si>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</si>
  <si>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</si>
  <si>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</si>
  <si>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</si>
  <si>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</si>
  <si>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</si>
  <si>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</si>
  <si>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</si>
  <si>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</si>
  <si>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</si>
  <si>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</si>
  <si>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</si>
  <si>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</si>
  <si>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</si>
  <si>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</si>
  <si>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</si>
  <si>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</si>
  <si>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</si>
  <si>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</si>
  <si>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</si>
  <si>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</si>
  <si>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</si>
  <si>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</si>
  <si>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</si>
  <si>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Workflow Roles</t>
  </si>
  <si>
    <t>"workflowRoles":{</t>
  </si>
  <si>
    <t>"triggers":{</t>
  </si>
  <si>
    <t>Text Elements</t>
  </si>
  <si>
    <t>"textElements":{</t>
  </si>
  <si>
    <t>"settings":{</t>
  </si>
  <si>
    <t>"styles":{</t>
  </si>
  <si>
    <t>"questionSets":{</t>
  </si>
  <si>
    <t>"repeatingQuestionSets":{</t>
  </si>
  <si>
    <t>}}</t>
  </si>
  <si>
    <t>{"state":</t>
  </si>
  <si>
    <t>,</t>
  </si>
  <si>
    <t>Questions</t>
  </si>
  <si>
    <t>"questions":{</t>
  </si>
  <si>
    <t>Risk 1</t>
  </si>
  <si>
    <t>"risk1":{</t>
  </si>
  <si>
    <t>Risk 2</t>
  </si>
  <si>
    <t>"risk2":{</t>
  </si>
  <si>
    <t>"payment":{</t>
  </si>
  <si>
    <t>Mobile Businesses</t>
  </si>
  <si>
    <t>Public &amp; Product Liability</t>
  </si>
  <si>
    <t>Sum Insured</t>
  </si>
  <si>
    <t>Base Premium</t>
  </si>
  <si>
    <t>Additional Employees</t>
  </si>
  <si>
    <t>Additional Sub-Contractors</t>
  </si>
  <si>
    <t>Accident &amp; Personal Illness</t>
  </si>
  <si>
    <t>Weekly Amount</t>
  </si>
  <si>
    <t>Other Rating Factors</t>
  </si>
  <si>
    <t>Staff covered under PL base premium</t>
  </si>
  <si>
    <t>Animals in transit premium</t>
  </si>
  <si>
    <t>Trailers premium</t>
  </si>
  <si>
    <t>Tools of trade premium</t>
  </si>
  <si>
    <t>Trailers sum insured</t>
  </si>
  <si>
    <t>Tools of trade sum insured</t>
  </si>
  <si>
    <t>Min Fees</t>
  </si>
  <si>
    <t>Max Fees</t>
  </si>
  <si>
    <t>IT Software Programmer</t>
  </si>
  <si>
    <t>Accountant</t>
  </si>
  <si>
    <t>Tax Agent</t>
  </si>
  <si>
    <t>Civil Engineer</t>
  </si>
  <si>
    <t>Project Manager (Construction)</t>
  </si>
  <si>
    <t>Marketing Consultant</t>
  </si>
  <si>
    <t>Refer</t>
  </si>
  <si>
    <t>Increased Limit Loading</t>
  </si>
  <si>
    <t>Limit</t>
  </si>
  <si>
    <t>Loading Factor</t>
  </si>
  <si>
    <t>Minimum Premiums</t>
  </si>
  <si>
    <t>Minimum Premium</t>
  </si>
  <si>
    <t>Public &amp; Products Liability</t>
  </si>
  <si>
    <r>
      <rPr>
        <b/>
        <sz val="11"/>
        <color theme="1" tint="0.749961851863155"/>
        <rFont val="Calibri"/>
        <family val="2"/>
        <scheme val="minor"/>
      </rPr>
      <t>IMPORTANT:</t>
    </r>
    <r>
      <rPr>
        <sz val="11"/>
        <color theme="1" tint="0.749961851863155"/>
        <rFont val="Calibri"/>
        <family val="2"/>
        <scheme val="minor"/>
      </rPr>
      <t xml:space="preserve"> The base premium is per location (multiply by number of premises)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</si>
</sst>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00_-;\-&quot;$&quot;* #,##0.00_-;_-&quot;$&quot;* &quot;-&quot;??_-;_-@_-"/>
    <numFmt numFmtId="165" formatCode="_-&quot;$&quot;* #,##0_-;\-&quot;$&quot;* #,##0_-;_-&quot;$&quot;* &quot;-&quot;??_-;_-@_-"/>
    <numFmt numFmtId="166" formatCode="0.0%"/>
    <numFmt numFmtId="167" formatCode="_-&quot;$&quot;* #,##0.00_-;\-&quot;$&quot;* #,##0.00_-;_-&quot;$&quot;* &quot;-&quot;_-;_-@_-"/>
  </numFmts>
  <fonts count="1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b/>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s>
  <fills count="10">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
      <patternFill patternType="solid">
        <fgColor rgb="FF545454"/>
        <bgColor auto="1"/>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164" fontId="3" fillId="0" borderId="0" applyFont="0" applyFill="0" applyBorder="0" applyAlignment="0" applyProtection="0"/>
    <xf numFmtId="9" fontId="3" fillId="0" borderId="0" applyFont="0" applyFill="0" applyBorder="0" applyAlignment="0" applyProtection="0"/>
    <xf numFmtId="0" fontId="7" fillId="5" borderId="1" applyNumberFormat="0" applyAlignment="0" applyProtection="0"/>
    <xf numFmtId="0" fontId="10" fillId="0" borderId="6" applyNumberFormat="0" applyFill="0" applyAlignment="0" applyProtection="0">
      <alignment vertical="center"/>
    </xf>
    <xf numFmtId="0" fontId="5" fillId="3" borderId="3" applyNumberFormat="0" applyAlignment="0" applyProtection="0"/>
    <xf numFmtId="0" fontId="8" fillId="6" borderId="5" applyNumberFormat="0" applyAlignment="0" applyProtection="0"/>
    <xf numFmtId="0" fontId="6" fillId="4" borderId="4" applyNumberFormat="0" applyAlignment="0" applyProtection="0"/>
    <xf numFmtId="0" fontId="2" fillId="2" borderId="0" applyNumberFormat="0" applyBorder="0" applyAlignment="0" applyProtection="0"/>
    <xf numFmtId="0" fontId="9" fillId="7" borderId="2" applyProtection="0">
      <alignment horizontal="left" vertical="top"/>
    </xf>
    <xf numFmtId="0" fontId="8" fillId="6" borderId="7" applyAlignment="0" applyProtection="0"/>
    <xf numFmtId="0" fontId="10" fillId="8" borderId="9" applyAlignment="0" applyProtection="0">
      <alignment vertical="center"/>
    </xf>
    <xf numFmtId="0" fontId="11" fillId="8" borderId="0">
      <alignment vertical="center"/>
    </xf>
    <xf numFmtId="0" fontId="13" fillId="8" borderId="8" applyAlignment="0" applyProtection="0">
      <alignment vertical="center"/>
    </xf>
    <xf numFmtId="0" fontId="14" fillId="8" borderId="8" applyAlignment="0" applyProtection="0">
      <alignment vertical="center"/>
    </xf>
  </cellStyleXfs>
  <cellXfs count="100">
    <xf numFmtId="0" fontId="0" fillId="0" borderId="0" xfId="0">
      <alignment vertical="center"/>
    </xf>
    <xf numFmtId="0" fontId="4" fillId="0" borderId="0" xfId="0" applyFont="1">
      <alignment vertical="center"/>
    </xf>
    <xf numFmtId="0" fontId="11" fillId="8" borderId="0" xfId="12">
      <alignment vertical="center"/>
    </xf>
    <xf numFmtId="0" fontId="13" fillId="8" borderId="8" xfId="13">
      <alignment vertical="center"/>
    </xf>
    <xf numFmtId="164" fontId="0" fillId="0" borderId="0" xfId="1" applyFont="1" applyAlignment="1">
      <alignment vertical="center"/>
    </xf>
    <xf numFmtId="2" fontId="0" fillId="0" borderId="0" xfId="0" applyNumberFormat="1">
      <alignment vertical="center"/>
    </xf>
    <xf numFmtId="16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4" fillId="0" borderId="0" xfId="0" applyFont="1" applyProtection="1">
      <alignment vertical="center"/>
      <protection locked="0"/>
    </xf>
    <xf numFmtId="0" fontId="8" fillId="6" borderId="7" xfId="10" applyAlignment="1" applyProtection="1">
      <alignment vertical="center"/>
      <protection locked="0"/>
    </xf>
    <xf numFmtId="164" fontId="0" fillId="0" borderId="0" xfId="1" applyFont="1" applyAlignment="1" applyProtection="1">
      <alignment vertical="center"/>
      <protection locked="0"/>
    </xf>
    <xf numFmtId="14" fontId="8" fillId="6" borderId="7" xfId="10" applyNumberFormat="1" applyAlignment="1" applyProtection="1">
      <alignment vertical="center"/>
      <protection locked="0"/>
    </xf>
    <xf numFmtId="49" fontId="8" fillId="6" borderId="7" xfId="10" applyNumberFormat="1" applyAlignment="1" applyProtection="1">
      <alignment vertical="center"/>
      <protection locked="0"/>
    </xf>
    <xf numFmtId="0" fontId="10" fillId="8" borderId="9" xfId="11">
      <alignment vertical="center"/>
    </xf>
    <xf numFmtId="0" fontId="11" fillId="8" borderId="0" xfId="12" applyProtection="1">
      <alignment vertical="center"/>
      <protection locked="0"/>
    </xf>
    <xf numFmtId="0" fontId="11" fillId="8" borderId="0" xfId="12" applyAlignment="1">
      <alignment horizontal="left" vertical="center"/>
    </xf>
    <xf numFmtId="0" fontId="10" fillId="8" borderId="9" xfId="11" applyAlignment="1">
      <alignment horizontal="left" vertical="center"/>
    </xf>
    <xf numFmtId="0" fontId="0" fillId="0" borderId="0" xfId="0" applyAlignment="1" applyProtection="1">
      <alignment horizontal="left" vertical="center"/>
      <protection locked="0"/>
    </xf>
    <xf numFmtId="9" fontId="0" fillId="0" borderId="0" xfId="2" applyFont="1" applyAlignment="1" applyProtection="1">
      <alignment vertical="center"/>
      <protection locked="0"/>
    </xf>
    <xf numFmtId="0" fontId="0" fillId="0" borderId="0" xfId="0" applyAlignment="1">
      <alignment horizontal="left" vertical="center"/>
    </xf>
    <xf numFmtId="0" fontId="13" fillId="8" borderId="8" xfId="13" applyAlignment="1">
      <alignment horizontal="left" vertical="center"/>
    </xf>
    <xf numFmtId="165" fontId="8" fillId="6" borderId="7" xfId="1" applyNumberFormat="1" applyFont="1" applyFill="1" applyBorder="1" applyAlignment="1" applyProtection="1">
      <alignment vertical="center"/>
      <protection locked="0"/>
    </xf>
    <xf numFmtId="14" fontId="0" fillId="0" borderId="0" xfId="0" applyNumberFormat="1" applyAlignment="1" applyProtection="1">
      <alignment horizontal="left" vertical="center"/>
      <protection locked="0"/>
    </xf>
    <xf numFmtId="14" fontId="10" fillId="8" borderId="9" xfId="11" applyNumberFormat="1" applyAlignment="1">
      <alignment horizontal="left" vertical="center"/>
    </xf>
    <xf numFmtId="14" fontId="11" fillId="8" borderId="0" xfId="12" applyNumberFormat="1" applyAlignment="1">
      <alignment horizontal="left" vertical="center"/>
    </xf>
    <xf numFmtId="14" fontId="11" fillId="8" borderId="0" xfId="12" applyNumberFormat="1" applyProtection="1">
      <alignment vertical="center"/>
      <protection locked="0"/>
    </xf>
    <xf numFmtId="14" fontId="0" fillId="0" borderId="0" xfId="0" applyNumberFormat="1" applyProtection="1">
      <alignment vertical="center"/>
      <protection locked="0"/>
    </xf>
    <xf numFmtId="9" fontId="0" fillId="0" borderId="0" xfId="0" applyNumberFormat="1" applyProtection="1">
      <alignment vertical="center"/>
      <protection locked="0"/>
    </xf>
    <xf numFmtId="166" fontId="0" fillId="0" borderId="0" xfId="2" applyNumberFormat="1" applyFont="1" applyAlignment="1" applyProtection="1">
      <alignment vertical="center"/>
      <protection locked="0"/>
    </xf>
    <xf numFmtId="164" fontId="0" fillId="0" borderId="0" xfId="0" applyNumberFormat="1" applyProtection="1">
      <alignment vertical="center"/>
      <protection locked="0"/>
    </xf>
    <xf numFmtId="0" fontId="13" fillId="8" borderId="8" xfId="13" applyAlignment="1" applyProtection="1">
      <alignment horizontal="left" vertical="center"/>
      <protection locked="0"/>
    </xf>
    <xf numFmtId="0" fontId="13" fillId="8" borderId="8" xfId="13" applyProtection="1">
      <alignment vertical="center"/>
      <protection locked="0"/>
    </xf>
    <xf numFmtId="0" fontId="4" fillId="0" borderId="0" xfId="0" applyFont="1" applyAlignment="1" applyProtection="1">
      <alignment horizontal="left" vertical="center"/>
      <protection locked="0"/>
    </xf>
    <xf numFmtId="164" fontId="4" fillId="0" borderId="0" xfId="1" applyFont="1" applyAlignment="1" applyProtection="1">
      <alignment vertical="center"/>
      <protection locked="0"/>
    </xf>
    <xf numFmtId="49" fontId="10" fillId="8" borderId="9" xfId="11" applyNumberFormat="1" applyAlignment="1">
      <alignment horizontal="left" vertical="center"/>
    </xf>
    <xf numFmtId="49" fontId="4" fillId="0" borderId="0" xfId="0" applyNumberFormat="1" applyFont="1" applyAlignment="1">
      <alignment horizontal="left" vertical="center"/>
    </xf>
    <xf numFmtId="49" fontId="13" fillId="8" borderId="8" xfId="13" applyNumberFormat="1" applyAlignment="1">
      <alignment horizontal="left" vertical="center"/>
    </xf>
    <xf numFmtId="49" fontId="0" fillId="0" borderId="0" xfId="0" applyNumberFormat="1" applyAlignment="1" applyProtection="1">
      <alignment horizontal="left" vertical="center"/>
      <protection locked="0"/>
    </xf>
    <xf numFmtId="49" fontId="11" fillId="8" borderId="0" xfId="12" applyNumberFormat="1" applyAlignment="1">
      <alignment horizontal="left" vertical="center"/>
    </xf>
    <xf numFmtId="49" fontId="4" fillId="0" borderId="0" xfId="0" applyNumberFormat="1" applyFont="1" applyAlignment="1" applyProtection="1">
      <alignment horizontal="left" vertical="center"/>
      <protection locked="0"/>
    </xf>
    <xf numFmtId="0" fontId="4" fillId="0" borderId="0" xfId="0" applyFont="1" applyAlignment="1">
      <alignment horizontal="left" vertical="center"/>
    </xf>
    <xf numFmtId="0" fontId="11" fillId="0" borderId="0" xfId="12" applyFill="1" applyProtection="1">
      <alignment vertical="center"/>
      <protection locked="0"/>
    </xf>
    <xf numFmtId="0" fontId="14" fillId="8" borderId="8" xfId="14" applyAlignment="1" applyProtection="1">
      <alignment horizontal="left" vertical="center"/>
      <protection locked="0"/>
    </xf>
    <xf numFmtId="14" fontId="4" fillId="0" borderId="0" xfId="0" applyNumberFormat="1" applyFont="1" applyAlignment="1">
      <alignment horizontal="left" vertical="center"/>
    </xf>
    <xf numFmtId="14" fontId="13" fillId="8" borderId="8" xfId="13" applyNumberFormat="1" applyAlignment="1">
      <alignment horizontal="left" vertical="center"/>
    </xf>
    <xf numFmtId="10" fontId="13" fillId="8" borderId="8" xfId="13" applyNumberFormat="1">
      <alignment vertical="center"/>
    </xf>
    <xf numFmtId="49" fontId="13" fillId="8" borderId="8" xfId="13" applyNumberFormat="1">
      <alignment vertical="center"/>
    </xf>
    <xf numFmtId="49" fontId="0" fillId="0" borderId="0" xfId="0" applyNumberFormat="1" applyProtection="1">
      <alignment vertical="center"/>
      <protection locked="0"/>
    </xf>
    <xf numFmtId="49" fontId="4" fillId="0" borderId="0" xfId="0" applyNumberFormat="1" applyFont="1" applyProtection="1">
      <alignment vertical="center"/>
      <protection locked="0"/>
    </xf>
    <xf numFmtId="49" fontId="11" fillId="8" borderId="0" xfId="12" applyNumberFormat="1">
      <alignment vertical="center"/>
    </xf>
    <xf numFmtId="49" fontId="10" fillId="8" borderId="9" xfId="11" applyNumberFormat="1">
      <alignment vertical="center"/>
    </xf>
    <xf numFmtId="49" fontId="13" fillId="8" borderId="8" xfId="13" applyNumberFormat="1" applyProtection="1">
      <alignment vertical="center"/>
      <protection locked="0"/>
    </xf>
    <xf numFmtId="49" fontId="4" fillId="0" borderId="0" xfId="1" applyNumberFormat="1" applyFont="1" applyAlignment="1" applyProtection="1">
      <alignment vertical="center"/>
      <protection locked="0"/>
    </xf>
    <xf numFmtId="49" fontId="4" fillId="0" borderId="0" xfId="0" applyNumberFormat="1" applyFont="1">
      <alignment vertical="center"/>
    </xf>
    <xf numFmtId="49" fontId="0" fillId="0" borderId="0" xfId="0" applyNumberFormat="1" applyAlignment="1">
      <alignment horizontal="left" vertical="center"/>
    </xf>
    <xf numFmtId="49" fontId="8" fillId="6" borderId="7" xfId="10" applyNumberFormat="1" applyAlignment="1" applyProtection="1">
      <alignment horizontal="left" vertical="center"/>
      <protection locked="0"/>
    </xf>
    <xf numFmtId="0" fontId="8" fillId="6" borderId="7" xfId="10" applyAlignment="1" applyProtection="1">
      <alignment horizontal="left" vertical="center"/>
      <protection locked="0"/>
    </xf>
    <xf numFmtId="0" fontId="14" fillId="8" borderId="8" xfId="14">
      <alignment vertical="center"/>
    </xf>
    <xf numFmtId="0" fontId="14" fillId="8" borderId="8" xfId="14" applyAlignment="1">
      <alignment horizontal="left" vertical="center"/>
    </xf>
    <xf numFmtId="0" fontId="11" fillId="8" borderId="0" xfId="12" applyAlignment="1">
      <alignment horizontal="right" vertical="center"/>
    </xf>
    <xf numFmtId="0" fontId="10" fillId="8" borderId="9" xfId="11" applyAlignment="1">
      <alignment horizontal="right" vertical="center"/>
    </xf>
    <xf numFmtId="0" fontId="13" fillId="8" borderId="8" xfId="13" applyAlignment="1">
      <alignment horizontal="right" vertical="center"/>
    </xf>
    <xf numFmtId="0" fontId="4" fillId="0" borderId="0" xfId="0" applyFont="1" applyAlignment="1">
      <alignment horizontal="right" vertical="center"/>
    </xf>
    <xf numFmtId="164" fontId="0" fillId="0" borderId="0" xfId="0" applyNumberFormat="1" applyAlignment="1">
      <alignment horizontal="right" vertical="center"/>
    </xf>
    <xf numFmtId="164" fontId="13" fillId="8" borderId="8" xfId="13" applyNumberFormat="1" applyAlignment="1">
      <alignment horizontal="right" vertical="center"/>
    </xf>
    <xf numFmtId="164" fontId="13" fillId="8" borderId="8" xfId="1" applyFont="1" applyFill="1" applyBorder="1" applyAlignment="1">
      <alignment horizontal="right" vertical="center"/>
    </xf>
    <xf numFmtId="49" fontId="14" fillId="8" borderId="8" xfId="14" applyNumberFormat="1" applyAlignment="1">
      <alignment horizontal="left" vertical="center"/>
    </xf>
    <xf numFmtId="0" fontId="4" fillId="0" borderId="0" xfId="0" applyFont="1" applyAlignment="1" applyProtection="1">
      <alignment horizontal="left" vertical="center" wrapText="1"/>
      <protection locked="0"/>
    </xf>
    <xf numFmtId="14" fontId="14" fillId="8" borderId="8" xfId="14" applyNumberFormat="1" applyAlignment="1">
      <alignment horizontal="left" vertical="center"/>
    </xf>
    <xf numFmtId="10" fontId="14" fillId="8" borderId="8" xfId="14" applyNumberFormat="1">
      <alignment vertical="center"/>
    </xf>
    <xf numFmtId="9" fontId="11" fillId="8" borderId="0" xfId="2" applyFont="1" applyFill="1" applyAlignment="1">
      <alignment vertical="center"/>
    </xf>
    <xf numFmtId="10" fontId="0" fillId="0" borderId="0" xfId="2" applyNumberFormat="1" applyFont="1" applyAlignment="1" applyProtection="1">
      <alignment vertical="center"/>
      <protection locked="0"/>
    </xf>
    <xf numFmtId="0" fontId="4" fillId="0" borderId="0" xfId="1" applyNumberFormat="1" applyFont="1" applyAlignment="1" applyProtection="1">
      <alignment vertical="center"/>
      <protection locked="0"/>
    </xf>
    <xf numFmtId="165" fontId="0" fillId="0" borderId="0" xfId="1" applyNumberFormat="1" applyFont="1" applyAlignment="1">
      <alignment vertical="center"/>
    </xf>
    <xf numFmtId="167" fontId="0" fillId="0" borderId="0" xfId="1" applyNumberFormat="1" applyFont="1" applyAlignment="1" applyProtection="1">
      <alignment vertical="center"/>
      <protection locked="0"/>
    </xf>
    <xf numFmtId="167" fontId="0" fillId="0" borderId="0" xfId="0" applyNumberFormat="1" applyProtection="1">
      <alignment vertical="center"/>
      <protection locked="0"/>
    </xf>
    <xf numFmtId="1" fontId="0" fillId="0" borderId="0" xfId="0" applyNumberFormat="1" applyProtection="1">
      <alignment vertical="center"/>
      <protection locked="0"/>
    </xf>
    <xf numFmtId="49" fontId="4" fillId="0" borderId="0" xfId="0" applyNumberFormat="1" applyFont="1" applyAlignment="1" applyProtection="1">
      <alignment vertical="center" wrapText="1"/>
      <protection locked="0"/>
    </xf>
    <xf numFmtId="49" fontId="4" fillId="0" borderId="0" xfId="0" quotePrefix="1" applyNumberFormat="1" applyFont="1" applyProtection="1">
      <alignment vertical="center"/>
      <protection locked="0"/>
    </xf>
    <xf numFmtId="0" fontId="4" fillId="0" borderId="0" xfId="0" applyFont="1" applyAlignment="1">
      <alignment vertical="center" wrapText="1"/>
    </xf>
    <xf numFmtId="0" fontId="0" fillId="0" borderId="0" xfId="0" applyAlignment="1">
      <alignment vertical="center" wrapText="1"/>
    </xf>
    <xf numFmtId="0" fontId="8" fillId="6" borderId="7" xfId="10" applyAlignment="1">
      <alignment vertical="center"/>
    </xf>
    <xf numFmtId="0" fontId="0" fillId="0" borderId="0" xfId="0" quotePrefix="1">
      <alignment vertical="center"/>
    </xf>
    <xf numFmtId="49" fontId="8" fillId="6" borderId="10" xfId="10" applyNumberFormat="1" applyBorder="1" applyAlignment="1" applyProtection="1">
      <alignment vertical="center"/>
      <protection locked="0"/>
    </xf>
    <xf numFmtId="49" fontId="0" fillId="0" borderId="0" xfId="0" quotePrefix="1" applyNumberFormat="1" applyProtection="1">
      <alignment vertical="center"/>
      <protection locked="0"/>
    </xf>
    <xf numFmtId="0" fontId="4" fillId="0" borderId="0" xfId="0" applyFont="1" applyAlignment="1" applyProtection="1">
      <alignment vertical="center" wrapText="1"/>
      <protection locked="0"/>
    </xf>
    <xf numFmtId="0" fontId="4" fillId="0" borderId="0" xfId="0" quotePrefix="1" applyFont="1" applyProtection="1">
      <alignment vertical="center"/>
      <protection locked="0"/>
    </xf>
    <xf numFmtId="49" fontId="8" fillId="9" borderId="7" xfId="1" applyNumberFormat="1" applyFont="1" applyFill="1" applyBorder="1" applyAlignment="1" applyProtection="1">
      <alignment vertical="center"/>
      <protection locked="0"/>
    </xf>
    <xf numFmtId="0" fontId="1" fillId="0" borderId="0" xfId="0" applyFont="1" applyProtection="1">
      <alignment vertical="center"/>
      <protection locked="0"/>
    </xf>
    <xf numFmtId="1" fontId="8" fillId="6" borderId="7" xfId="10" applyNumberFormat="1" applyAlignment="1" applyProtection="1">
      <alignment vertical="center"/>
      <protection locked="0"/>
    </xf>
    <xf numFmtId="0" fontId="1" fillId="0" borderId="0" xfId="0" applyFont="1">
      <alignment vertical="center"/>
    </xf>
    <xf numFmtId="0" fontId="1" fillId="0" borderId="0" xfId="0" applyFont="1" applyAlignment="1">
      <alignment horizontal="left" vertical="center"/>
    </xf>
    <xf numFmtId="0" fontId="1" fillId="0" borderId="0" xfId="0" applyFont="1" applyAlignment="1" applyProtection="1">
      <alignment horizontal="left" vertical="center"/>
      <protection locked="0"/>
    </xf>
    <xf numFmtId="49" fontId="1" fillId="0" borderId="0" xfId="0" applyNumberFormat="1" applyFont="1" applyAlignment="1" applyProtection="1">
      <alignment horizontal="left" vertical="center"/>
      <protection locked="0"/>
    </xf>
    <xf numFmtId="0" fontId="1" fillId="0" borderId="0" xfId="0" applyFont="1" applyAlignment="1" applyProtection="1">
      <alignment vertical="center" wrapText="1"/>
      <protection locked="0"/>
    </xf>
    <xf numFmtId="14" fontId="1" fillId="0" borderId="0" xfId="0" applyNumberFormat="1" applyFont="1" applyProtection="1">
      <alignment vertical="center"/>
      <protection locked="0"/>
    </xf>
    <xf numFmtId="49" fontId="1" fillId="0" borderId="0" xfId="0" applyNumberFormat="1" applyFont="1" applyProtection="1">
      <alignment vertical="center"/>
      <protection locked="0"/>
    </xf>
    <xf numFmtId="164" fontId="1" fillId="0" borderId="0" xfId="0" applyNumberFormat="1" applyFont="1" applyAlignment="1">
      <alignment horizontal="right" vertical="center"/>
    </xf>
    <xf numFmtId="0" fontId="1" fillId="0" borderId="0" xfId="0" applyFont="1" applyAlignment="1">
      <alignment horizontal="left" vertical="center" wrapText="1"/>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66">
    <dxf>
      <numFmt numFmtId="2" formatCode="0.0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165" formatCode="_-&quot;$&quot;* #,##0_-;\-&quot;$&quot;* #,##0_-;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68"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quot;$&quot;* #,##0.00_-;\-&quot;$&quot;* #,##0.00_-;_-&quot;$&quot;* &quot;-&quot;??_-;_-@_-"/>
      <alignment horizontal="right" vertical="center" textRotation="0" wrapText="0" indent="0" justifyLastLine="0" shrinkToFit="0" readingOrder="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68"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68"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ont>
        <b/>
        <i val="0"/>
        <color theme="0" tint="0.79998168889431442"/>
      </font>
      <fill>
        <patternFill>
          <bgColor rgb="FF505050"/>
        </patternFill>
      </fill>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uBind Table">
    <tableStyle name="TableStyleMedium28 2" pivot="0" count="7" xr9:uid="{00000000-0011-0000-FFFF-FFFF00000000}">
      <tableStyleElement type="wholeTable" dxfId="565"/>
      <tableStyleElement type="headerRow" dxfId="564"/>
      <tableStyleElement type="totalRow" dxfId="563"/>
      <tableStyleElement type="firstColumn" dxfId="562"/>
      <tableStyleElement type="lastColumn" dxfId="561"/>
      <tableStyleElement type="firstRowStripe" dxfId="560"/>
      <tableStyleElement type="firstColumnStripe" dxfId="559"/>
    </tableStyle>
    <tableStyle name="uBind Table" pivot="0" count="7" xr9:uid="{00000000-0011-0000-FFFF-FFFF01000000}">
      <tableStyleElement type="wholeTable" dxfId="558"/>
      <tableStyleElement type="headerRow" dxfId="557"/>
      <tableStyleElement type="totalRow" dxfId="556"/>
      <tableStyleElement type="firstColumn" dxfId="555"/>
      <tableStyleElement type="lastColumn" dxfId="554"/>
      <tableStyleElement type="firstRowStripe" dxfId="553"/>
      <tableStyleElement type="firstColumnStripe" dxfId="552"/>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43</xdr:col>
      <xdr:colOff>57150</xdr:colOff>
      <xdr:row>1</xdr:row>
      <xdr:rowOff>19050</xdr:rowOff>
    </xdr:from>
    <xdr:to>
      <xdr:col>43</xdr:col>
      <xdr:colOff>1152525</xdr:colOff>
      <xdr:row>1</xdr:row>
      <xdr:rowOff>406282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47</xdr:col>
      <xdr:colOff>57150</xdr:colOff>
      <xdr:row>0</xdr:row>
      <xdr:rowOff>257175</xdr:rowOff>
    </xdr:from>
    <xdr:to>
      <xdr:col>47</xdr:col>
      <xdr:colOff>1152525</xdr:colOff>
      <xdr:row>1</xdr:row>
      <xdr:rowOff>377707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R72" totalsRowShown="0" headerRowDxfId="551" dataDxfId="550" headerRowCellStyle="uBind Normal" dataCellStyle="uBind Normal">
  <autoFilter ref="B4:BR7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autoFilter>
  <tableColumns count="69">
    <tableColumn id="2" xr3:uid="{00000000-0010-0000-0000-000002000000}" name="Property" dataDxfId="549" dataCellStyle="Normal"/>
    <tableColumn id="19" xr3:uid="{00000000-0010-0000-0000-000013000000}" name="Header" dataDxfId="548"/>
    <tableColumn id="4" xr3:uid="{00000000-0010-0000-0000-000004000000}" name="Type" dataDxfId="547" dataCellStyle="Normal">
      <calculatedColumnFormula xml:space="preserve">
IF('Question Sets'!AN17(Table_Question_Sets[[#Headers],[Property]],MATCH("Rating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calculatedColumnFormula>
    </tableColumn>
    <tableColumn id="1" xr3:uid="{00000000-0010-0000-0000-000001000000}" name="Key" dataDxfId="546"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545">
      <calculatedColumnFormula>IF(Table_Question_Sets[[#This Row],[Header]]="Yes","",IF(Table_Question_Sets[[#This Row],[Property]]&lt;&gt;"",SUBSTITUTE(Table_Question_Sets[[#This Row],[Property]]," ",""),""))</calculatedColumnFormula>
    </tableColumn>
    <tableColumn id="3" xr3:uid="{00000000-0010-0000-0000-000003000000}" name="Value" dataDxfId="544" dataCellStyle="uBind Input"/>
    <tableColumn id="6" xr3:uid="{00000000-0010-0000-0000-000006000000}" name="Data Type" dataDxfId="543" dataCellStyle="Normal"/>
    <tableColumn id="7" xr3:uid="{00000000-0010-0000-0000-000007000000}" name="Field Type" dataDxfId="542" dataCellStyle="Normal"/>
    <tableColumn id="48" xr3:uid="{00000000-0010-0000-0000-000030000000}" name="Option Set" dataDxfId="541"/>
    <tableColumn id="12" xr3:uid="{00000000-0010-0000-0000-00000C000000}" name="Required" dataDxfId="540" dataCellStyle="Normal"/>
    <tableColumn id="44" xr3:uid="{00000000-0010-0000-0000-00002C000000}" name="Min Qty" dataDxfId="539"/>
    <tableColumn id="45" xr3:uid="{00000000-0010-0000-0000-00002D000000}" name="Max Qty" dataDxfId="538"/>
    <tableColumn id="10" xr3:uid="{00000000-0010-0000-0000-00000A000000}" name="Row" dataDxfId="537"/>
    <tableColumn id="24" xr3:uid="{00000000-0010-0000-0000-000018000000}" name="X" dataDxfId="536"/>
    <tableColumn id="25" xr3:uid="{00000000-0010-0000-0000-000019000000}" name="S" dataDxfId="535"/>
    <tableColumn id="26" xr3:uid="{00000000-0010-0000-0000-00001A000000}" name="M" dataDxfId="534"/>
    <tableColumn id="27" xr3:uid="{00000000-0010-0000-0000-00001B000000}" name="L" dataDxfId="533"/>
    <tableColumn id="65" xr3:uid="{00000000-0010-0000-0000-000041000000}" name="Width"/>
    <tableColumn id="5" xr3:uid="{00000000-0010-0000-0000-000005000000}" name="Label" dataDxfId="532" dataCellStyle="Normal"/>
    <tableColumn id="49" xr3:uid="{00000000-0010-0000-0000-000031000000}" name="Question" dataDxfId="531"/>
    <tableColumn id="14" xr3:uid="{00000000-0010-0000-0000-00000E000000}" name="Hide Condition" dataDxfId="530" dataCellStyle="Normal"/>
    <tableColumn id="11" xr3:uid="{00000000-0010-0000-0000-00000B000000}" name="Validation Rules" dataDxfId="529" dataCellStyle="Normal"/>
    <tableColumn id="30" xr3:uid="{00000000-0010-0000-0000-00001E000000}" name="Heading 2" dataDxfId="528"/>
    <tableColumn id="32" xr3:uid="{00000000-0010-0000-0000-000020000000}" name="Heading 3" dataDxfId="527"/>
    <tableColumn id="37" xr3:uid="{00000000-0010-0000-0000-000025000000}" name="Heading 4" dataDxfId="526"/>
    <tableColumn id="33" xr3:uid="{00000000-0010-0000-0000-000021000000}" name="Paragraph" dataDxfId="525"/>
    <tableColumn id="69" xr3:uid="{00000000-0010-0000-0000-000045000000}" name="HTML" dataDxfId="524"/>
    <tableColumn id="58" xr3:uid="{00000000-0010-0000-0000-00003A000000}" name="Terms" dataDxfId="523"/>
    <tableColumn id="8" xr3:uid="{00000000-0010-0000-0000-000008000000}" name="Placeholder" dataDxfId="522" dataCellStyle="Normal"/>
    <tableColumn id="17" xr3:uid="{00000000-0010-0000-0000-000011000000}" name="Help Message" dataDxfId="521" dataCellStyle="Normal"/>
    <tableColumn id="46" xr3:uid="{00000000-0010-0000-0000-00002E000000}" name="Tooltip" dataDxfId="520"/>
    <tableColumn id="68" xr3:uid="{00000000-0010-0000-0000-000044000000}" name="Icon" dataDxfId="519"/>
    <tableColumn id="9" xr3:uid="{00000000-0010-0000-0000-000009000000}" name="Default Value" dataDxfId="518" dataCellStyle="Normal"/>
    <tableColumn id="64" xr3:uid="{00000000-0010-0000-0000-000040000000}" name="Calculated Value"/>
    <tableColumn id="35" xr3:uid="{00000000-0010-0000-0000-000023000000}" name="Assumed Value" dataDxfId="517"/>
    <tableColumn id="36" xr3:uid="{00000000-0010-0000-0000-000024000000}" name="Used Value" dataDxfId="516">
      <calculatedColumnFormula>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calculatedColumnFormula>
    </tableColumn>
    <tableColumn id="23" xr3:uid="{00000000-0010-0000-0000-000017000000}" name="Custom Invalid"/>
    <tableColumn id="47" xr3:uid="{00000000-0010-0000-0000-00002F000000}" name="Invalid" dataDxfId="515">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514">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513" dataCellStyle="Normal"/>
    <tableColumn id="42" xr3:uid="{00000000-0010-0000-0000-00002A000000}" name="Summary Label" dataDxfId="512"/>
    <tableColumn id="51" xr3:uid="{00000000-0010-0000-0000-000033000000}" name="Affects Premium" dataDxfId="511"/>
    <tableColumn id="52" xr3:uid="{00000000-0010-0000-0000-000034000000}" name="Affects Triggers" dataDxfId="510"/>
    <tableColumn id="16" xr3:uid="{00000000-0010-0000-0000-000010000000}" name="Workflow Role" dataDxfId="509"/>
    <tableColumn id="66" xr3:uid="{00000000-0010-0000-0000-000042000000}" name="Container Class" dataDxfId="508"/>
    <tableColumn id="67" xr3:uid="{00000000-0010-0000-0000-000043000000}" name="Container Style" dataDxfId="507"/>
    <tableColumn id="21" xr3:uid="{00000000-0010-0000-0000-000015000000}" name="Text" dataDxfId="506" dataCellStyle="Normal">
      <calculatedColumnFormula>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calculatedColumnFormula>
    </tableColumn>
    <tableColumn id="22" xr3:uid="{00000000-0010-0000-0000-000016000000}" name="String" dataDxfId="505"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504">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xr3:uid="{00000000-0010-0000-0000-00001D000000}" name="Config Count Fwd" dataDxfId="503">
      <calculatedColumnFormula>IF(Table_Question_Sets[[#This Row],[Header]]="Yes","",_xlfn.NUMBERVALUE(INDIRECT(SUBSTITUTE(ADDRESS(1,COLUMN(),4),"1","")&amp;ROW()-1))+IF(Table_Question_Sets[[#This Row],[Property]]&lt;&gt;"",1,0))</calculatedColumnFormula>
    </tableColumn>
    <tableColumn id="28" xr3:uid="{00000000-0010-0000-0000-00001C000000}" name="Config Count Back" dataDxfId="502">
      <calculatedColumnFormula>IF(Table_Question_Sets[[#This Row],[Header]]="Yes","",_xlfn.NUMBERVALUE(INDIRECT(SUBSTITUTE(ADDRESS(1,COLUMN(),4),"1","")&amp;ROW()+1))+IF(Table_Question_Sets[[#This Row],[Property]]&lt;&gt;"",1,0))</calculatedColumnFormula>
    </tableColumn>
    <tableColumn id="20" xr3:uid="{00000000-0010-0000-0000-000014000000}" name="Config Options" dataDxfId="501">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xr3:uid="{00000000-0010-0000-0000-000032000000}" name="Config Validators" dataDxfId="500">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xr3:uid="{00000000-0010-0000-0000-000036000000}" name="Config TO Repeating" dataDxfId="499">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xr3:uid="{00000000-0010-0000-0000-000037000000}" name="Config TO" dataDxfId="498">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xr3:uid="{00000000-0010-0000-0000-000022000000}" name="Config Field" dataDxfId="497">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calculatedColumnFormula>
    </tableColumn>
    <tableColumn id="15" xr3:uid="{00000000-0010-0000-0000-00000F000000}" name="Config Content" dataDxfId="496" dataCellStyle="Normal">
      <calculatedColumnFormula xml:space="preserve">
IF(Table_Question_Sets[[#This Row],[Row]]="Yes","]},{""className"": ""row"",""fieldGroup"": [","")&amp;
Table_Question_Sets[[#This Row],[Config Field]]</calculatedColumnFormula>
    </tableColumn>
    <tableColumn id="56" xr3:uid="{00000000-0010-0000-0000-000038000000}" name="Config Rollup" dataDxfId="495">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xr3:uid="{00000000-0010-0000-0000-000039000000}" name="Config Use Row" dataDxfId="494">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xr3:uid="{00000000-0010-0000-0000-000035000000}" name="Config Keys Nested" dataDxfId="493">
      <calculatedColumnFormula>IF(AND(Table_Question_Sets[[#This Row],[Header]]="",Table_Question_Sets[[#This Row],[Property]]&lt;&gt;"",Table_Question_Sets[[#This Row],[Field Type]]&lt;&gt;""),
""""&amp;Table_Question_Sets[[#This Row],[Key]]&amp;"""","")</calculatedColumnFormula>
    </tableColumn>
    <tableColumn id="59" xr3:uid="{00000000-0010-0000-0000-00003B000000}" name="Config Keys Nested Rollup" dataDxfId="492">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xr3:uid="{00000000-0010-0000-0000-000012000000}" name="Config Workflow Roles" dataDxfId="491">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40" xr3:uid="{00000000-0010-0000-0000-000028000000}" name="Calculation Count Back" dataDxfId="490">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489">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488">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calculatedColumnFormula>
    </tableColumn>
    <tableColumn id="61" xr3:uid="{00000000-0010-0000-0000-00003D000000}" name="Calculation Rollup" dataDxfId="487">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xr3:uid="{00000000-0010-0000-0000-00001F000000}" name="Output Config" dataDxfId="486">
      <calculatedColumnFormula>IF(ISNUMBER(Table_Question_Sets[[#This Row],[Config Use Row]]),INDEX(Table_Question_Sets[Config Rollup],Table_Question_Sets[[#This Row],[Config Use Row]]),"")</calculatedColumnFormula>
    </tableColumn>
    <tableColumn id="60" xr3:uid="{00000000-0010-0000-0000-00003C000000}" name="Output Config Keys Nested" dataDxfId="485">
      <calculatedColumnFormula>IF(ISNUMBER(Table_Question_Sets[[#This Row],[Config Use Row]]),INDEX(Table_Question_Sets[Config Keys Nested Rollup],Table_Question_Sets[[#This Row],[Config Use Row]]),"")</calculatedColumnFormula>
    </tableColumn>
    <tableColumn id="62" xr3:uid="{00000000-0010-0000-0000-00003E000000}" name="Output Calculation" dataDxfId="484">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Q33" totalsRowShown="0" headerRowDxfId="483" dataDxfId="482" headerRowCellStyle="Normal" dataCellStyle="Normal">
  <autoFilter ref="B4:CQ33"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autoFilter>
  <tableColumns count="94">
    <tableColumn id="2" xr3:uid="{00000000-0010-0000-0100-000002000000}" name="Property" dataDxfId="481" dataCellStyle="Normal"/>
    <tableColumn id="19" xr3:uid="{00000000-0010-0000-0100-000013000000}" name="Header" dataDxfId="480" dataCellStyle="Normal"/>
    <tableColumn id="4" xr3:uid="{00000000-0010-0000-0100-000004000000}" name="Type" dataDxfId="479" dataCellStyle="Normal">
      <calculatedColumnFormula>IF(Table_Repeating_Question_Sets[[#This Row],[Header]]="Yes","",
IF(INDIRECT(SUBSTITUTE(ADDRESS(1,COLUMN(),4),"1","")&amp;ROW()-1)="",
INDIRECT(SUBSTITUTE(ADDRESS(1,COLUMN(Table_Repeating_Question_Sets[[#This Row],[Property]]),4),"1","")&amp;ROW()-1),
INDIRECT(SUBSTITUTE(ADDRESS(1,COLUMN(),4),"1","")&amp;ROW()-1)))</calculatedColumnFormula>
    </tableColumn>
    <tableColumn id="1" xr3:uid="{00000000-0010-0000-0100-000001000000}" name="Key" dataDxfId="478"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77">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76">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75">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74" dataCellStyle="uBind Input"/>
    <tableColumn id="20" xr3:uid="{00000000-0010-0000-0100-000014000000}" name="Value 2" dataDxfId="473" dataCellStyle="uBind Input"/>
    <tableColumn id="23" xr3:uid="{00000000-0010-0000-0100-000017000000}" name="Value 3" dataDxfId="472" dataCellStyle="uBind Input"/>
    <tableColumn id="24" xr3:uid="{00000000-0010-0000-0100-000018000000}" name="Value 4" dataDxfId="471" dataCellStyle="uBind Input"/>
    <tableColumn id="25" xr3:uid="{00000000-0010-0000-0100-000019000000}" name="Value 5" dataDxfId="470" dataCellStyle="uBind Input"/>
    <tableColumn id="26" xr3:uid="{00000000-0010-0000-0100-00001A000000}" name="Value 6" dataDxfId="469" dataCellStyle="uBind Input"/>
    <tableColumn id="27" xr3:uid="{00000000-0010-0000-0100-00001B000000}" name="Value 7" dataDxfId="468" dataCellStyle="uBind Input"/>
    <tableColumn id="28" xr3:uid="{00000000-0010-0000-0100-00001C000000}" name="Value 8" dataDxfId="467" dataCellStyle="uBind Input"/>
    <tableColumn id="29" xr3:uid="{00000000-0010-0000-0100-00001D000000}" name="Value 9" dataDxfId="466" dataCellStyle="uBind Input"/>
    <tableColumn id="30" xr3:uid="{00000000-0010-0000-0100-00001E000000}" name="Value 10" dataDxfId="465" dataCellStyle="uBind Input"/>
    <tableColumn id="32" xr3:uid="{00000000-0010-0000-0100-000020000000}" name="Total" dataDxfId="464"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63" dataCellStyle="uBind Input">
      <calculatedColumnFormula>IF(Table_Repeating_Question_Sets[[#This Row],[Header]]&lt;&gt;"Yes",COUNTA(Table_Repeating_Question_Sets[[#This Row],[Value 1]:[Value 10]]),"")</calculatedColumnFormula>
    </tableColumn>
    <tableColumn id="6" xr3:uid="{00000000-0010-0000-0100-000006000000}" name="Data Type" dataDxfId="462" dataCellStyle="Normal"/>
    <tableColumn id="7" xr3:uid="{00000000-0010-0000-0100-000007000000}" name="Field Type" dataDxfId="461" dataCellStyle="Normal"/>
    <tableColumn id="51" xr3:uid="{00000000-0010-0000-0100-000033000000}" name="Option Set" dataDxfId="460"/>
    <tableColumn id="12" xr3:uid="{00000000-0010-0000-0100-00000C000000}" name="Required" dataDxfId="459" dataCellStyle="Normal"/>
    <tableColumn id="10" xr3:uid="{00000000-0010-0000-0100-00000A000000}" name="Row" dataDxfId="458"/>
    <tableColumn id="16" xr3:uid="{00000000-0010-0000-0100-000010000000}" name="X" dataDxfId="457"/>
    <tableColumn id="18" xr3:uid="{00000000-0010-0000-0100-000012000000}" name="S" dataDxfId="456"/>
    <tableColumn id="82" xr3:uid="{00000000-0010-0000-0100-000052000000}" name="M" dataDxfId="455"/>
    <tableColumn id="83" xr3:uid="{00000000-0010-0000-0100-000053000000}" name="L" dataDxfId="454"/>
    <tableColumn id="91" xr3:uid="{00000000-0010-0000-0100-00005B000000}" name="Width" dataDxfId="453"/>
    <tableColumn id="5" xr3:uid="{00000000-0010-0000-0100-000005000000}" name="Label" dataDxfId="452" dataCellStyle="Normal"/>
    <tableColumn id="56" xr3:uid="{00000000-0010-0000-0100-000038000000}" name="Question" dataDxfId="451"/>
    <tableColumn id="14" xr3:uid="{00000000-0010-0000-0100-00000E000000}" name="Hide Condition" dataDxfId="450" dataCellStyle="Normal"/>
    <tableColumn id="11" xr3:uid="{00000000-0010-0000-0100-00000B000000}" name="Validation Rules" dataDxfId="449" dataCellStyle="Normal"/>
    <tableColumn id="86" xr3:uid="{00000000-0010-0000-0100-000056000000}" name="Heading 2" dataDxfId="448"/>
    <tableColumn id="87" xr3:uid="{00000000-0010-0000-0100-000057000000}" name="Heading 3" dataDxfId="447"/>
    <tableColumn id="75" xr3:uid="{00000000-0010-0000-0100-00004B000000}" name="Heading 4" dataDxfId="446"/>
    <tableColumn id="88" xr3:uid="{00000000-0010-0000-0100-000058000000}" name="Paragraph" dataDxfId="445"/>
    <tableColumn id="80" xr3:uid="{00000000-0010-0000-0100-000050000000}" name="Terms" dataDxfId="444"/>
    <tableColumn id="8" xr3:uid="{00000000-0010-0000-0100-000008000000}" name="Placeholder" dataDxfId="443" dataCellStyle="Normal"/>
    <tableColumn id="17" xr3:uid="{00000000-0010-0000-0100-000011000000}" name="Help Message" dataDxfId="442" dataCellStyle="Normal"/>
    <tableColumn id="57" xr3:uid="{00000000-0010-0000-0100-000039000000}" name="Tooltip" dataDxfId="441"/>
    <tableColumn id="94" xr3:uid="{00000000-0010-0000-0100-00005E000000}" name="Icon"/>
    <tableColumn id="9" xr3:uid="{00000000-0010-0000-0100-000009000000}" name="Default Value" dataDxfId="440" dataCellStyle="Normal"/>
    <tableColumn id="90" xr3:uid="{00000000-0010-0000-0100-00005A000000}" name="Calculated Value" dataDxfId="439"/>
    <tableColumn id="13" xr3:uid="{00000000-0010-0000-0100-00000D000000}" name="Disabled Condition" dataDxfId="438" dataCellStyle="Normal"/>
    <tableColumn id="66" xr3:uid="{00000000-0010-0000-0100-000042000000}" name="Affects Premium" dataDxfId="437"/>
    <tableColumn id="65" xr3:uid="{00000000-0010-0000-0100-000041000000}" name="Affects Triggers" dataDxfId="436"/>
    <tableColumn id="92" xr3:uid="{00000000-0010-0000-0100-00005C000000}" name="Container Class" dataDxfId="435"/>
    <tableColumn id="93" xr3:uid="{00000000-0010-0000-0100-00005D000000}" name="Container Style" dataDxfId="434"/>
    <tableColumn id="37" xr3:uid="{00000000-0010-0000-0100-000025000000}" name="Count 1" dataDxfId="433" dataCellStyle="Normal">
      <calculatedColumnFormula>IF(Table_Repeating_Question_Sets[[#This Row],[Header]]="Yes","",IF(ISNUMBER(INDIRECT(SUBSTITUTE(ADDRESS(1,COLUMN(),4),"1","")&amp;ROW()+1)),VALUE(INDIRECT(SUBSTITUTE(ADDRESS(1,COLUMN(),4),"1","")&amp;ROW()+1)),0)+IF(Table_Repeating_Question_Sets[[#This Row],[Value 1]]&lt;&gt;"",1,0))</calculatedColumnFormula>
    </tableColumn>
    <tableColumn id="22" xr3:uid="{00000000-0010-0000-0100-000016000000}" name="Invalid 1" dataDxfId="432">
      <calculatedColumnFormula>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431"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430" dataCellStyle="Normal">
      <calculatedColumnFormula>IF(Table_Repeating_Question_Sets[[#This Row],[Header]]="Yes","",IF(ISNUMBER(INDIRECT(SUBSTITUTE(ADDRESS(1,COLUMN(),4),"1","")&amp;ROW()+1)),VALUE(INDIRECT(SUBSTITUTE(ADDRESS(1,COLUMN(),4),"1","")&amp;ROW()+1)),0)+IF(Table_Repeating_Question_Sets[[#This Row],[Value 2]]&lt;&gt;"",1,0))</calculatedColumnFormula>
    </tableColumn>
    <tableColumn id="33" xr3:uid="{00000000-0010-0000-0100-000021000000}" name="Invalid 2" dataDxfId="429">
      <calculatedColumnFormula>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428"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427" dataCellStyle="Normal">
      <calculatedColumnFormula>IF(Table_Repeating_Question_Sets[[#This Row],[Header]]="Yes","",IF(ISNUMBER(INDIRECT(SUBSTITUTE(ADDRESS(1,COLUMN(),4),"1","")&amp;ROW()+1)),VALUE(INDIRECT(SUBSTITUTE(ADDRESS(1,COLUMN(),4),"1","")&amp;ROW()+1)),0)+IF(Table_Repeating_Question_Sets[[#This Row],[Value 3]]&lt;&gt;"",1,0))</calculatedColumnFormula>
    </tableColumn>
    <tableColumn id="34" xr3:uid="{00000000-0010-0000-0100-000022000000}" name="Invalid 3" dataDxfId="426">
      <calculatedColumnFormula>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425"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424" dataCellStyle="Normal">
      <calculatedColumnFormula>IF(Table_Repeating_Question_Sets[[#This Row],[Header]]="Yes","",IF(ISNUMBER(INDIRECT(SUBSTITUTE(ADDRESS(1,COLUMN(),4),"1","")&amp;ROW()+1)),VALUE(INDIRECT(SUBSTITUTE(ADDRESS(1,COLUMN(),4),"1","")&amp;ROW()+1)),0)+IF(Table_Repeating_Question_Sets[[#This Row],[Value 4]]&lt;&gt;"",1,0))</calculatedColumnFormula>
    </tableColumn>
    <tableColumn id="35" xr3:uid="{00000000-0010-0000-0100-000023000000}" name="Invalid 4" dataDxfId="423">
      <calculatedColumnFormula>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422"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421" dataCellStyle="Normal">
      <calculatedColumnFormula>IF(Table_Repeating_Question_Sets[[#This Row],[Header]]="Yes","",IF(ISNUMBER(INDIRECT(SUBSTITUTE(ADDRESS(1,COLUMN(),4),"1","")&amp;ROW()+1)),VALUE(INDIRECT(SUBSTITUTE(ADDRESS(1,COLUMN(),4),"1","")&amp;ROW()+1)),0)+IF(Table_Repeating_Question_Sets[[#This Row],[Value 5]]&lt;&gt;"",1,0))</calculatedColumnFormula>
    </tableColumn>
    <tableColumn id="38" xr3:uid="{00000000-0010-0000-0100-000026000000}" name="Invalid 5" dataDxfId="420">
      <calculatedColumnFormula>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419"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418" dataCellStyle="Normal">
      <calculatedColumnFormula>IF(Table_Repeating_Question_Sets[[#This Row],[Header]]="Yes","",IF(ISNUMBER(INDIRECT(SUBSTITUTE(ADDRESS(1,COLUMN(),4),"1","")&amp;ROW()+1)),VALUE(INDIRECT(SUBSTITUTE(ADDRESS(1,COLUMN(),4),"1","")&amp;ROW()+1)),0)+IF(Table_Repeating_Question_Sets[[#This Row],[Value 6]]&lt;&gt;"",1,0))</calculatedColumnFormula>
    </tableColumn>
    <tableColumn id="39" xr3:uid="{00000000-0010-0000-0100-000027000000}" name="Invalid 6" dataDxfId="417">
      <calculatedColumnFormula>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416"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415" dataCellStyle="Normal">
      <calculatedColumnFormula>IF(Table_Repeating_Question_Sets[[#This Row],[Header]]="Yes","",IF(ISNUMBER(INDIRECT(SUBSTITUTE(ADDRESS(1,COLUMN(),4),"1","")&amp;ROW()+1)),VALUE(INDIRECT(SUBSTITUTE(ADDRESS(1,COLUMN(),4),"1","")&amp;ROW()+1)),0)+IF(Table_Repeating_Question_Sets[[#This Row],[Value 7]]&lt;&gt;"",1,0))</calculatedColumnFormula>
    </tableColumn>
    <tableColumn id="45" xr3:uid="{00000000-0010-0000-0100-00002D000000}" name="Invalid 7" dataDxfId="414">
      <calculatedColumnFormula>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413"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412" dataCellStyle="Normal">
      <calculatedColumnFormula>IF(Table_Repeating_Question_Sets[[#This Row],[Header]]="Yes","",IF(ISNUMBER(INDIRECT(SUBSTITUTE(ADDRESS(1,COLUMN(),4),"1","")&amp;ROW()+1)),VALUE(INDIRECT(SUBSTITUTE(ADDRESS(1,COLUMN(),4),"1","")&amp;ROW()+1)),0)+IF(Table_Repeating_Question_Sets[[#This Row],[Value 8]]&lt;&gt;"",1,0))</calculatedColumnFormula>
    </tableColumn>
    <tableColumn id="46" xr3:uid="{00000000-0010-0000-0100-00002E000000}" name="Invalid 8" dataDxfId="411">
      <calculatedColumnFormula>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410"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409" dataCellStyle="Normal">
      <calculatedColumnFormula>IF(Table_Repeating_Question_Sets[[#This Row],[Header]]="Yes","",IF(ISNUMBER(INDIRECT(SUBSTITUTE(ADDRESS(1,COLUMN(),4),"1","")&amp;ROW()+1)),VALUE(INDIRECT(SUBSTITUTE(ADDRESS(1,COLUMN(),4),"1","")&amp;ROW()+1)),0)+IF(Table_Repeating_Question_Sets[[#This Row],[Value 9]]&lt;&gt;"",1,0))</calculatedColumnFormula>
    </tableColumn>
    <tableColumn id="47" xr3:uid="{00000000-0010-0000-0100-00002F000000}" name="Invalid 9" dataDxfId="408">
      <calculatedColumnFormula>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407"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406" dataCellStyle="Normal">
      <calculatedColumnFormula>IF(Table_Repeating_Question_Sets[[#This Row],[Header]]="Yes","",IF(ISNUMBER(INDIRECT(SUBSTITUTE(ADDRESS(1,COLUMN(),4),"1","")&amp;ROW()+1)),VALUE(INDIRECT(SUBSTITUTE(ADDRESS(1,COLUMN(),4),"1","")&amp;ROW()+1)),0)+IF(Table_Repeating_Question_Sets[[#This Row],[Value 10]]&lt;&gt;"",1,0))</calculatedColumnFormula>
    </tableColumn>
    <tableColumn id="50" xr3:uid="{00000000-0010-0000-0100-000032000000}" name="Invalid 10" dataDxfId="405">
      <calculatedColumnFormula>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404"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403">
      <calculatedColumnFormula>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402" dataCellStyle="Normal">
      <calculatedColumnFormula>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calculatedColumnFormula>
    </tableColumn>
    <tableColumn id="85" xr3:uid="{00000000-0010-0000-0100-000055000000}" name="Config Count Fwd" dataDxfId="401">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xr3:uid="{00000000-0010-0000-0100-000054000000}" name="Config Count Back" dataDxfId="400">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xr3:uid="{00000000-0010-0000-0100-000051000000}" name="Config Options" dataDxfId="399"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xr3:uid="{00000000-0010-0000-0100-00003C000000}" name="Config Validators" dataDxfId="398">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xr3:uid="{00000000-0010-0000-0100-000046000000}" name="Config TO" dataDxfId="397">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xr3:uid="{00000000-0010-0000-0100-000059000000}" name="Config Field" dataDxfId="396">
      <calculatedColumnFormula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calculatedColumnFormula>
    </tableColumn>
    <tableColumn id="15" xr3:uid="{00000000-0010-0000-0100-00000F000000}" name="Config Content" dataDxfId="395" dataCellStyle="Normal">
      <calculatedColumnFormula xml:space="preserve">
IF(Table_Repeating_Question_Sets[[#This Row],[Row]]="Yes","]},{""className"": ""row"",""fieldGroup"": [","")&amp;
Table_Repeating_Question_Sets[[#This Row],[Config Field]]</calculatedColumnFormula>
    </tableColumn>
    <tableColumn id="71" xr3:uid="{00000000-0010-0000-0100-000047000000}" name="Config Rollup" dataDxfId="394">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xr3:uid="{00000000-0010-0000-0100-000048000000}" name="Config Use Row" dataDxfId="393">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xr3:uid="{00000000-0010-0000-0100-000043000000}" name="Config Keys Nested" dataDxfId="392"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xr3:uid="{00000000-0010-0000-0100-00004C000000}" name="Config Keys Nested Rollup" dataDxfId="391"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xr3:uid="{00000000-0010-0000-0100-000015000000}" name="Output Config" dataDxfId="390" dataCellStyle="Normal">
      <calculatedColumnFormula>IF(ISNUMBER(Table_Repeating_Question_Sets[[#This Row],[Config Use Row]]),_xlfn.NUMBERVALUE(INDEX(Table_Repeating_Question_Sets[Config Rollup],Table_Repeating_Question_Sets[[#This Row],[Config Use Row]])),"")</calculatedColumnFormula>
    </tableColumn>
    <tableColumn id="77" xr3:uid="{00000000-0010-0000-0100-00004D000000}" name="Output Config Keys Nested" dataDxfId="389"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I127" totalsRowShown="0" headerRowDxfId="388" dataDxfId="387" headerRowCellStyle="Normal" dataCellStyle="Normal">
  <autoFilter ref="B5:I127"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200-000001000000}" name="Value" dataDxfId="386" dataCellStyle="Normal"/>
    <tableColumn id="5" xr3:uid="{00000000-0010-0000-0200-000005000000}" name="Header" dataDxfId="385"/>
    <tableColumn id="2" xr3:uid="{00000000-0010-0000-0200-000002000000}" name="Display" dataDxfId="384" dataCellStyle="Normal"/>
    <tableColumn id="3" xr3:uid="{00000000-0010-0000-0200-000003000000}" name="Icon" dataDxfId="383" dataCellStyle="Normal"/>
    <tableColumn id="4" xr3:uid="{00000000-0010-0000-0200-000004000000}" name="Hide Condition" dataDxfId="382" dataCellStyle="Normal"/>
    <tableColumn id="8" xr3:uid="{00000000-0010-0000-0200-000008000000}" name="Config Buttons" dataDxfId="381">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calculatedColumnFormula>
    </tableColumn>
    <tableColumn id="7" xr3:uid="{00000000-0010-0000-0200-000007000000}" name="Config Radio" dataDxfId="380"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calculatedColumnFormula>
    </tableColumn>
    <tableColumn id="6" xr3:uid="{00000000-0010-0000-0200-000006000000}" name="Config Select" dataDxfId="379"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P15" totalsRowShown="0" headerRowDxfId="377" dataDxfId="376" headerRowCellStyle="Normal" dataCellStyle="Normal">
  <autoFilter ref="B4:P1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roperty" dataDxfId="375" dataCellStyle="Normal"/>
    <tableColumn id="9" xr3:uid="{00000000-0010-0000-0300-000009000000}" name="Header" dataDxfId="374" dataCellStyle="Normal"/>
    <tableColumn id="4" xr3:uid="{00000000-0010-0000-0300-000004000000}" name="Type" dataDxfId="373"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72"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71">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70" dataCellStyle="Normal">
      <calculatedColumnFormula>IF(Table_Triggers[[#This Row],[Header]]&lt;&gt;"Yes",IF(Table_Triggers[[#This Row],[Value]]=FALSE,"false",IF(Table_Triggers[[#This Row],[Value]]=TRUE,"true","")),"")</calculatedColumnFormula>
    </tableColumn>
    <tableColumn id="6" xr3:uid="{00000000-0010-0000-0300-000006000000}" name="Config" dataDxfId="369">
      <calculatedColumnFormula xml:space="preserve">
IF(AND(Table_Triggers[[#This Row],[Header]]&lt;&gt;"Yes",Table_Triggers[[#This Row],[Property]]&lt;&gt;"",Table_Triggers[[#This Row],[Text]]&lt;&gt;""),
"""" &amp;  Table_Triggers[[#This Row],[Key]] &amp; """: """ &amp; Table_Triggers[[#This Row],[Message]] &amp; """",
"")</calculatedColumnFormula>
    </tableColumn>
    <tableColumn id="13" xr3:uid="{00000000-0010-0000-0300-00000D000000}" name="Config Rollup" dataDxfId="368">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67">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66">
      <calculatedColumnFormula>IF(ISNUMBER(Table_Triggers[[#This Row],[Config Use Row]]),INDEX(Table_Triggers[Config Rollup],Table_Triggers[[#This Row],[Config Use Row]]),"")</calculatedColumnFormula>
    </tableColumn>
    <tableColumn id="16" xr3:uid="{00000000-0010-0000-0300-000010000000}" name="Calculation" dataDxfId="365">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64">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63">
      <calculatedColumnFormula>IF(ISNUMBER(Table_Triggers[[#This Row],[Config Use Row]]),INDEX(Table_Triggers[Calculation Rollup],Table_Triggers[[#This Row],[Config Use Row]]),"")</calculatedColumnFormula>
    </tableColumn>
    <tableColumn id="2" xr3:uid="{00000000-0010-0000-0300-000002000000}" name="Value" dataDxfId="362" dataCellStyle="Normal"/>
    <tableColumn id="10" xr3:uid="{00000000-0010-0000-0300-00000A000000}" name="Message" dataDxfId="361"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52" headerRowDxfId="359" dataDxfId="358" totalsRowDxfId="357" headerRowCellStyle="Normal" dataCellStyle="Normal" totalsRowCellStyle="Normal">
  <autoFilter ref="B4:N52"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355" totalsRowDxfId="356" dataCellStyle="Normal"/>
    <tableColumn id="5" xr3:uid="{00000000-0010-0000-0400-000005000000}" name="Header" dataDxfId="353" totalsRowDxfId="354" dataCellStyle="Normal"/>
    <tableColumn id="2" xr3:uid="{00000000-0010-0000-0400-000002000000}" name="Type" totalsRowLabel="Total" dataDxfId="351" totalsRowDxfId="352"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349" totalsRowDxfId="350"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347" totalsRowDxfId="348">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345" totalsRowDxfId="346">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343" totalsRowDxfId="344"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341" totalsRowDxfId="342">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340" dataCellStyle="Normal"/>
    <tableColumn id="10" xr3:uid="{00000000-0010-0000-0400-00000A000000}" name="Test 1" dataDxfId="338" totalsRowDxfId="339" dataCellStyle="Normal"/>
    <tableColumn id="11" xr3:uid="{00000000-0010-0000-0400-00000B000000}" name="Test 2" dataDxfId="336" totalsRowDxfId="337" dataCellStyle="Normal"/>
    <tableColumn id="12" xr3:uid="{00000000-0010-0000-0400-00000C000000}" name="Test 3" dataDxfId="334" totalsRowDxfId="335" dataCellStyle="Normal"/>
    <tableColumn id="13" xr3:uid="{00000000-0010-0000-0400-00000D000000}" name="Test 4" dataDxfId="332" totalsRowDxfId="333"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_Risk_2" displayName="Table_Risk_2" ref="B4:N38" headerRowDxfId="330" dataDxfId="329" totalsRowDxfId="328" headerRowCellStyle="Normal" dataCellStyle="Normal" totalsRowCellStyle="Normal">
  <autoFilter ref="B4:N38"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500-000003000000}" name="Property" dataDxfId="326" totalsRowDxfId="327" dataCellStyle="Normal"/>
    <tableColumn id="5" xr3:uid="{00000000-0010-0000-0500-000005000000}" name="Header" dataDxfId="324" totalsRowDxfId="325" dataCellStyle="Normal"/>
    <tableColumn id="2" xr3:uid="{00000000-0010-0000-0500-000002000000}" name="Type" totalsRowLabel="Total" dataDxfId="322" totalsRowDxfId="323"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xr3:uid="{00000000-0010-0000-0500-000001000000}" name="Key" dataDxfId="320" totalsRowDxfId="321"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xr3:uid="{00000000-0010-0000-0500-000008000000}" name="Field Code" dataDxfId="318" totalsRowDxfId="319">
      <calculatedColumnFormula>IF(Table_Risk_2[[#This Row],[Header]]="Yes","",IF(Table_Risk_2[[#This Row],[Property]]&lt;&gt;"",Risk_2_Prefix&amp;SUBSTITUTE(Table_Risk_2[[#This Row],[Type]]," ","")&amp;SUBSTITUTE(Table_Risk_2[[#This Row],[Property]]," ",""),""))</calculatedColumnFormula>
    </tableColumn>
    <tableColumn id="9" xr3:uid="{00000000-0010-0000-0500-000009000000}" name="Text" dataDxfId="316" totalsRowDxfId="317" dataCellStyle="Normal">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6" xr3:uid="{00000000-0010-0000-0500-000006000000}" name="String" dataDxfId="314" totalsRowDxfId="315"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xr3:uid="{00000000-0010-0000-0500-00000E000000}" name="Output Calculation" dataDxfId="312" totalsRowDxfId="313">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xr3:uid="{00000000-0010-0000-0500-000004000000}" name="Value" dataDxfId="310" totalsRowDxfId="311" dataCellStyle="Normal"/>
    <tableColumn id="10" xr3:uid="{00000000-0010-0000-0500-00000A000000}" name="Test 1" dataDxfId="308" totalsRowDxfId="309" dataCellStyle="Normal"/>
    <tableColumn id="11" xr3:uid="{00000000-0010-0000-0500-00000B000000}" name="Test 2" dataDxfId="306" totalsRowDxfId="307" dataCellStyle="Normal"/>
    <tableColumn id="12" xr3:uid="{00000000-0010-0000-0500-00000C000000}" name="Test 3" dataDxfId="304" totalsRowDxfId="305" dataCellStyle="Normal"/>
    <tableColumn id="13" xr3:uid="{00000000-0010-0000-0500-00000D000000}" name="Test 4" dataDxfId="302" totalsRowDxfId="303" dataCellStyle="Normal"/>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301" dataDxfId="300"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99" dataCellStyle="Normal"/>
    <tableColumn id="14" xr3:uid="{00000000-0010-0000-0600-00000E000000}" name="Header" dataDxfId="298"/>
    <tableColumn id="13" xr3:uid="{00000000-0010-0000-0600-00000D000000}" name="Type" dataDxfId="297">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96">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95" dataCellStyle="Percent"/>
    <tableColumn id="3" xr3:uid="{00000000-0010-0000-0600-000003000000}" name="NSW" dataDxfId="294" dataCellStyle="Percent"/>
    <tableColumn id="5" xr3:uid="{00000000-0010-0000-0600-000005000000}" name="NT" dataDxfId="293" dataCellStyle="Percent"/>
    <tableColumn id="9" xr3:uid="{00000000-0010-0000-0600-000009000000}" name="QLD" dataDxfId="292" dataCellStyle="Percent"/>
    <tableColumn id="4" xr3:uid="{00000000-0010-0000-0600-000004000000}" name="SA" dataDxfId="291" dataCellStyle="Percent"/>
    <tableColumn id="10" xr3:uid="{00000000-0010-0000-0600-00000A000000}" name="TAS" dataDxfId="290" dataCellStyle="Percent">
      <calculatedColumnFormula>Table_Statutory_Rates[[#This Row],[SA]]</calculatedColumnFormula>
    </tableColumn>
    <tableColumn id="11" xr3:uid="{00000000-0010-0000-0600-00000B000000}" name="VIC" dataDxfId="289" dataCellStyle="Percent">
      <calculatedColumnFormula>Table_Statutory_Rates[[#This Row],[TAS]]</calculatedColumnFormula>
    </tableColumn>
    <tableColumn id="12" xr3:uid="{00000000-0010-0000-0600-00000C000000}" name="WA" dataDxfId="288" dataCellStyle="Percent">
      <calculatedColumnFormula>Table_Statutory_Rates[[#This Row],[VIC]]</calculatedColumnFormula>
    </tableColumn>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87" dataDxfId="286" headerRowCellStyle="Normal" dataCellStyle="Normal">
  <autoFilter ref="B29:B34" xr:uid="{00000000-0009-0000-0100-00000C000000}">
    <filterColumn colId="0" hiddenButton="1"/>
  </autoFilter>
  <tableColumns count="1">
    <tableColumn id="1" xr3:uid="{00000000-0010-0000-0700-000001000000}" name="Value" dataDxfId="285" dataCellStyle="Normal"/>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84" dataDxfId="283" headerRowCellStyle="Normal" dataCellStyle="Normal">
  <autoFilter ref="B38:B40" xr:uid="{00000000-0009-0000-0100-000011000000}">
    <filterColumn colId="0" hiddenButton="1"/>
  </autoFilter>
  <tableColumns count="1">
    <tableColumn id="1" xr3:uid="{00000000-0010-0000-0800-000001000000}" name="Value" dataDxfId="282"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81" dataDxfId="280"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79" dataCellStyle="Normal"/>
    <tableColumn id="2" xr3:uid="{00000000-0010-0000-0900-000002000000}" name="Yearly" dataDxfId="278" dataCellStyle="Normal"/>
    <tableColumn id="3" xr3:uid="{00000000-0010-0000-0900-000003000000}" name="Monthly" dataDxfId="277" dataCellStyle="Normal"/>
    <tableColumn id="4" xr3:uid="{00000000-0010-0000-0900-000004000000}" name="Fortnightly" dataDxfId="276" dataCellStyle="Normal"/>
    <tableColumn id="5" xr3:uid="{00000000-0010-0000-0900-000005000000}" name="Weekly" dataDxfId="275"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F31" totalsRowShown="0" headerRowDxfId="274" dataDxfId="273" headerRowCellStyle="Normal" dataCellStyle="Normal">
  <autoFilter ref="B21:F31" xr:uid="{00000000-0009-0000-0100-000022000000}">
    <filterColumn colId="0" hiddenButton="1"/>
    <filterColumn colId="2" hiddenButton="1"/>
    <filterColumn colId="3" hiddenButton="1"/>
    <filterColumn colId="4" hiddenButton="1"/>
  </autoFilter>
  <tableColumns count="5">
    <tableColumn id="1" xr3:uid="{00000000-0010-0000-0A00-000001000000}" name="Item" dataDxfId="272" dataCellStyle="Normal"/>
    <tableColumn id="5" xr3:uid="{00000000-0010-0000-0A00-000005000000}" name="EFT" dataDxfId="271"/>
    <tableColumn id="2" xr3:uid="{00000000-0010-0000-0A00-000002000000}" name="Direct Debit" dataDxfId="270" dataCellStyle="Normal"/>
    <tableColumn id="3" xr3:uid="{00000000-0010-0000-0A00-000003000000}" name="Visa" dataDxfId="269" dataCellStyle="Normal"/>
    <tableColumn id="4" xr3:uid="{00000000-0010-0000-0A00-000004000000}" name="Mastercard" dataDxfId="268" dataCellStyle="Normal"/>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M16" totalsRowCount="1" headerRowCellStyle="Normal" dataCellStyle="Normal">
  <autoFilter ref="B6:M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B00-000001000000}" name="Item" totalsRowLabel="Total" totalsRowDxfId="267" dataCellStyle="Normal"/>
    <tableColumn id="3" xr3:uid="{00000000-0010-0000-0B00-000003000000}" name="Premium" totalsRowFunction="custom" dataDxfId="265" totalsRowDxfId="266" dataCellStyle="Currency">
      <totalsRowFormula>SUM(Table_Premium_Breakdown[Premium])</totalsRowFormula>
    </tableColumn>
    <tableColumn id="2" xr3:uid="{00000000-0010-0000-0B00-000002000000}" name="ESL" totalsRowFunction="custom" dataDxfId="263" totalsRowDxfId="264" dataCellStyle="Currency">
      <calculatedColumnFormula>'Risk 2'!J34</calculatedColumnFormula>
      <totalsRowFormula>SUM(Table_Premium_Breakdown[ESL])</totalsRowFormula>
    </tableColumn>
    <tableColumn id="5" xr3:uid="{00000000-0010-0000-0B00-000005000000}" name="GST" totalsRowFunction="custom" dataDxfId="261" totalsRowDxfId="262" dataCellStyle="Currency">
      <totalsRowFormula>SUM(Table_Premium_Breakdown[GST])</totalsRowFormula>
    </tableColumn>
    <tableColumn id="6" xr3:uid="{00000000-0010-0000-0B00-000006000000}" name="Stamp Duty" totalsRowFunction="custom" dataDxfId="259" totalsRowDxfId="260" dataCellStyle="Currency">
      <totalsRowFormula>SUM(Table_Premium_Breakdown[Stamp Duty])</totalsRowFormula>
    </tableColumn>
    <tableColumn id="9" xr3:uid="{00000000-0010-0000-0B00-000009000000}" name="Service Fees" totalsRowFunction="custom" dataDxfId="257" totalsRowDxfId="258">
      <totalsRowFormula>SUM(Table_Premium_Breakdown[Service Fees])</totalsRowFormula>
    </tableColumn>
    <tableColumn id="15" xr3:uid="{00000000-0010-0000-0B00-00000F000000}" name="Sub Total 1" totalsRowFunction="custom" dataDxfId="255" totalsRowDxfId="256" dataCellStyle="Currency">
      <calculatedColumnFormula>SUM(Table_Premium_Breakdown[[#This Row],[Premium]:[Service Fees]])</calculatedColumnFormula>
      <totalsRowFormula>SUM(Table_Premium_Breakdown[Sub Total 1])</totalsRowFormula>
    </tableColumn>
    <tableColumn id="10" xr3:uid="{00000000-0010-0000-0B00-00000A000000}" name="Interest" totalsRowFunction="custom" dataDxfId="253" totalsRowDxfId="254" dataCellStyle="Currency">
      <totalsRowFormula>SUM(Table_Premium_Breakdown[Interest])</totalsRowFormula>
    </tableColumn>
    <tableColumn id="13" xr3:uid="{00000000-0010-0000-0B00-00000D000000}" name="Sub Total 2" totalsRowFunction="custom" dataDxfId="251" totalsRowDxfId="252">
      <totalsRowFormula>SUM(Table_Premium_Breakdown[Sub Total 2])</totalsRowFormula>
    </tableColumn>
    <tableColumn id="12" xr3:uid="{00000000-0010-0000-0B00-00000C000000}" name="Merchant Fees" totalsRowFunction="custom" totalsRowDxfId="250">
      <totalsRowFormula>SUM(Table_Premium_Breakdown[Merchant Fees])</totalsRowFormula>
    </tableColumn>
    <tableColumn id="11" xr3:uid="{00000000-0010-0000-0B00-00000B000000}" name="Transaction Costs" totalsRowFunction="custom" dataDxfId="248" totalsRowDxfId="249">
      <totalsRowFormula>SUM(Table_Premium_Breakdown[Transaction Costs])</totalsRowFormula>
    </tableColumn>
    <tableColumn id="7" xr3:uid="{00000000-0010-0000-0B00-000007000000}" name="Total" totalsRowFunction="custom" dataDxfId="246" totalsRowDxfId="247"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27:C30" totalsRowCount="1" headerRowCellStyle="Normal" dataCellStyle="Normal">
  <autoFilter ref="B27:C29" xr:uid="{00000000-0009-0000-0100-000012000000}">
    <filterColumn colId="0" hiddenButton="1"/>
    <filterColumn colId="1" hiddenButton="1"/>
  </autoFilter>
  <tableColumns count="2">
    <tableColumn id="1" xr3:uid="{00000000-0010-0000-0C00-000001000000}" name="Item" totalsRowLabel="Total" totalsRowDxfId="245" dataCellStyle="Normal"/>
    <tableColumn id="2" xr3:uid="{00000000-0010-0000-0C00-000002000000}" name="Amount" totalsRowFunction="custom" dataDxfId="243" totalsRowDxfId="244" dataCellStyle="Currency">
      <calculatedColumnFormula>Settings_Financial_Service_Fee_Once_Off+(Table_Premium_Breakdown[[#Totals],[Premium]]*Settings_Financial_Service_Fee_Premium_Percent)</calculatedColumnFormula>
      <totalsRowFormula>SUM(Table_Broker_Fee[Amount])</totalsRow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21:C23" totalsRowShown="0" headerRowCellStyle="Normal" dataCellStyle="Normal">
  <autoFilter ref="B21:C23"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242"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K45" totalsRowShown="0" headerRowCellStyle="Normal" dataCellStyle="Normal">
  <autoFilter ref="B4:K4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E00-000001000000}" name="Property" dataCellStyle="Normal"/>
    <tableColumn id="3" xr3:uid="{00000000-0010-0000-0E00-000003000000}" name="Header"/>
    <tableColumn id="4" xr3:uid="{00000000-0010-0000-0E00-000004000000}" name="Type" dataDxfId="241"/>
    <tableColumn id="5" xr3:uid="{00000000-0010-0000-0E00-000005000000}" name="Key" dataDxfId="240"/>
    <tableColumn id="6" xr3:uid="{00000000-0010-0000-0E00-000006000000}" name="Field Code" dataDxfId="239"/>
    <tableColumn id="7" xr3:uid="{00000000-0010-0000-0E00-000007000000}" name="Text" dataDxfId="238"/>
    <tableColumn id="10" xr3:uid="{00000000-0010-0000-0E00-00000A000000}" name="String" dataDxfId="237"/>
    <tableColumn id="8" xr3:uid="{00000000-0010-0000-0E00-000008000000}" name="Config" dataDxfId="236"/>
    <tableColumn id="9" xr3:uid="{00000000-0010-0000-0E00-000009000000}" name="Config Min" dataDxfId="235"/>
    <tableColumn id="2" xr3:uid="{00000000-0010-0000-0E00-000002000000}" name="Value" dataDxfId="234" dataCellStyle="Normal"/>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149" totalsRowShown="0" dataDxfId="233" headerRowCellStyle="Normal" dataCellStyle="Normal">
  <autoFilter ref="B4:CG149"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232" dataCellStyle="Normal"/>
    <tableColumn id="57" xr3:uid="{00000000-0010-0000-0F00-000039000000}" name="Selector" dataDxfId="231"/>
    <tableColumn id="2" xr3:uid="{00000000-0010-0000-0F00-000002000000}" name="Font Family" dataDxfId="230" dataCellStyle="Normal"/>
    <tableColumn id="21" xr3:uid="{00000000-0010-0000-0F00-000015000000}" name="Font Family Default" dataDxfId="229"/>
    <tableColumn id="22" xr3:uid="{00000000-0010-0000-0F00-000016000000}" name="Font Family Used" dataDxfId="228">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227" dataCellStyle="Normal"/>
    <tableColumn id="23" xr3:uid="{00000000-0010-0000-0F00-000017000000}" name="Font Size Default" dataDxfId="226"/>
    <tableColumn id="24" xr3:uid="{00000000-0010-0000-0F00-000018000000}" name="Font Size Used" dataDxfId="225">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224" dataCellStyle="Normal"/>
    <tableColumn id="25" xr3:uid="{00000000-0010-0000-0F00-000019000000}" name="Font Weight Default" dataDxfId="223"/>
    <tableColumn id="26" xr3:uid="{00000000-0010-0000-0F00-00001A000000}" name="Font Weight Used" dataDxfId="222">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221" dataCellStyle="Normal"/>
    <tableColumn id="27" xr3:uid="{00000000-0010-0000-0F00-00001B000000}" name="Colour Default" dataDxfId="220"/>
    <tableColumn id="28" xr3:uid="{00000000-0010-0000-0F00-00001C000000}" name="Colour Used" dataDxfId="219">
      <calculatedColumnFormula>IF(Table_Styles[[#This Row],[Colour]]&lt;&gt;"",Table_Styles[[#This Row],[Colour]],IF(Table_Styles[[#This Row],[Colour Default]]&lt;&gt;"",Table_Styles[[#This Row],[Colour Default]],""))</calculatedColumnFormula>
    </tableColumn>
    <tableColumn id="6" xr3:uid="{00000000-0010-0000-0F00-000006000000}" name="Background" dataDxfId="218" dataCellStyle="Normal"/>
    <tableColumn id="29" xr3:uid="{00000000-0010-0000-0F00-00001D000000}" name="Background Default" dataDxfId="217"/>
    <tableColumn id="30" xr3:uid="{00000000-0010-0000-0F00-00001E000000}" name="Background Used" dataDxfId="216">
      <calculatedColumnFormula>IF(Table_Styles[[#This Row],[Background]]&lt;&gt;"",Table_Styles[[#This Row],[Background]],IF(Table_Styles[[#This Row],[Background Default]]&lt;&gt;"",Table_Styles[[#This Row],[Background Default]],""))</calculatedColumnFormula>
    </tableColumn>
    <tableColumn id="7" xr3:uid="{00000000-0010-0000-0F00-000007000000}" name="Border" dataDxfId="215" dataCellStyle="Normal"/>
    <tableColumn id="31" xr3:uid="{00000000-0010-0000-0F00-00001F000000}" name="Border Default" dataDxfId="214"/>
    <tableColumn id="32" xr3:uid="{00000000-0010-0000-0F00-000020000000}" name="Border Used" dataDxfId="213">
      <calculatedColumnFormula>IF(Table_Styles[[#This Row],[Border]]&lt;&gt;"",Table_Styles[[#This Row],[Border]],IF(Table_Styles[[#This Row],[Border Default]]&lt;&gt;"",Table_Styles[[#This Row],[Border Default]],""))</calculatedColumnFormula>
    </tableColumn>
    <tableColumn id="64" xr3:uid="{00000000-0010-0000-0F00-000040000000}" name="Border Radius" dataDxfId="212"/>
    <tableColumn id="63" xr3:uid="{00000000-0010-0000-0F00-00003F000000}" name="Border Radius Default" dataDxfId="211"/>
    <tableColumn id="62" xr3:uid="{00000000-0010-0000-0F00-00003E000000}" name="Border Radius Used" dataDxfId="210">
      <calculatedColumnFormula>IF(Table_Styles[[#This Row],[Border Radius]]&lt;&gt;"",Table_Styles[[#This Row],[Border Radius]],IF(Table_Styles[[#This Row],[Border Radius Default]]&lt;&gt;"",Table_Styles[[#This Row],[Border Radius Default]],""))</calculatedColumnFormula>
    </tableColumn>
    <tableColumn id="8" xr3:uid="{00000000-0010-0000-0F00-000008000000}" name="MT" dataDxfId="209" dataCellStyle="Normal"/>
    <tableColumn id="33" xr3:uid="{00000000-0010-0000-0F00-000021000000}" name="MT Default" dataDxfId="208"/>
    <tableColumn id="34" xr3:uid="{00000000-0010-0000-0F00-000022000000}" name="MT Used" dataDxfId="207">
      <calculatedColumnFormula>IF(Table_Styles[[#This Row],[MT]]&lt;&gt;"",Table_Styles[[#This Row],[MT]],IF(Table_Styles[[#This Row],[MT Default]]&lt;&gt;"",Table_Styles[[#This Row],[MT Default]],""))</calculatedColumnFormula>
    </tableColumn>
    <tableColumn id="9" xr3:uid="{00000000-0010-0000-0F00-000009000000}" name="MR" dataDxfId="206" dataCellStyle="Normal"/>
    <tableColumn id="35" xr3:uid="{00000000-0010-0000-0F00-000023000000}" name="MR Default" dataDxfId="205"/>
    <tableColumn id="36" xr3:uid="{00000000-0010-0000-0F00-000024000000}" name="MR Used" dataDxfId="204">
      <calculatedColumnFormula>IF(Table_Styles[[#This Row],[MR]]&lt;&gt;"",Table_Styles[[#This Row],[MR]],IF(Table_Styles[[#This Row],[MR Default]]&lt;&gt;"",Table_Styles[[#This Row],[MR Default]],""))</calculatedColumnFormula>
    </tableColumn>
    <tableColumn id="10" xr3:uid="{00000000-0010-0000-0F00-00000A000000}" name="MB" dataDxfId="203" dataCellStyle="Normal"/>
    <tableColumn id="37" xr3:uid="{00000000-0010-0000-0F00-000025000000}" name="MB Default" dataDxfId="202"/>
    <tableColumn id="38" xr3:uid="{00000000-0010-0000-0F00-000026000000}" name="MB Used" dataDxfId="201">
      <calculatedColumnFormula>IF(Table_Styles[[#This Row],[MB]]&lt;&gt;"",Table_Styles[[#This Row],[MB]],IF(Table_Styles[[#This Row],[MB Default]]&lt;&gt;"",Table_Styles[[#This Row],[MB Default]],""))</calculatedColumnFormula>
    </tableColumn>
    <tableColumn id="11" xr3:uid="{00000000-0010-0000-0F00-00000B000000}" name="ML" dataDxfId="200" dataCellStyle="Normal"/>
    <tableColumn id="39" xr3:uid="{00000000-0010-0000-0F00-000027000000}" name="ML Default" dataDxfId="199"/>
    <tableColumn id="40" xr3:uid="{00000000-0010-0000-0F00-000028000000}" name="ML Used" dataDxfId="198">
      <calculatedColumnFormula>IF(Table_Styles[[#This Row],[ML]]&lt;&gt;"",Table_Styles[[#This Row],[ML]],IF(Table_Styles[[#This Row],[ML Default]]&lt;&gt;"",Table_Styles[[#This Row],[ML Default]],""))</calculatedColumnFormula>
    </tableColumn>
    <tableColumn id="12" xr3:uid="{00000000-0010-0000-0F00-00000C000000}" name="PT" dataDxfId="197" dataCellStyle="Normal"/>
    <tableColumn id="41" xr3:uid="{00000000-0010-0000-0F00-000029000000}" name="PT Default" dataDxfId="196"/>
    <tableColumn id="42" xr3:uid="{00000000-0010-0000-0F00-00002A000000}" name="PT Used" dataDxfId="195">
      <calculatedColumnFormula>IF(Table_Styles[[#This Row],[PT]]&lt;&gt;"",Table_Styles[[#This Row],[PT]],IF(Table_Styles[[#This Row],[PT Default]]&lt;&gt;"",Table_Styles[[#This Row],[PT Default]],""))</calculatedColumnFormula>
    </tableColumn>
    <tableColumn id="13" xr3:uid="{00000000-0010-0000-0F00-00000D000000}" name="PR" dataDxfId="194" dataCellStyle="Normal"/>
    <tableColumn id="43" xr3:uid="{00000000-0010-0000-0F00-00002B000000}" name="PR Default" dataDxfId="193"/>
    <tableColumn id="44" xr3:uid="{00000000-0010-0000-0F00-00002C000000}" name="PR Used" dataDxfId="192">
      <calculatedColumnFormula>IF(Table_Styles[[#This Row],[PR]]&lt;&gt;"",Table_Styles[[#This Row],[PR]],IF(Table_Styles[[#This Row],[PR Default]]&lt;&gt;"",Table_Styles[[#This Row],[PR Default]],""))</calculatedColumnFormula>
    </tableColumn>
    <tableColumn id="14" xr3:uid="{00000000-0010-0000-0F00-00000E000000}" name="PB" dataDxfId="191" dataCellStyle="Normal"/>
    <tableColumn id="45" xr3:uid="{00000000-0010-0000-0F00-00002D000000}" name="PB Default" dataDxfId="190"/>
    <tableColumn id="46" xr3:uid="{00000000-0010-0000-0F00-00002E000000}" name="PB Used" dataDxfId="189">
      <calculatedColumnFormula>IF(Table_Styles[[#This Row],[PB]]&lt;&gt;"",Table_Styles[[#This Row],[PB]],IF(Table_Styles[[#This Row],[PB Default]]&lt;&gt;"",Table_Styles[[#This Row],[PB Default]],""))</calculatedColumnFormula>
    </tableColumn>
    <tableColumn id="15" xr3:uid="{00000000-0010-0000-0F00-00000F000000}" name="PL" dataDxfId="188" dataCellStyle="Normal"/>
    <tableColumn id="47" xr3:uid="{00000000-0010-0000-0F00-00002F000000}" name="PL Default" dataDxfId="187"/>
    <tableColumn id="48" xr3:uid="{00000000-0010-0000-0F00-000030000000}" name="PL Used" dataDxfId="186">
      <calculatedColumnFormula>IF(Table_Styles[[#This Row],[PL]]&lt;&gt;"",Table_Styles[[#This Row],[PL]],IF(Table_Styles[[#This Row],[PL Default]]&lt;&gt;"",Table_Styles[[#This Row],[PL Default]],""))</calculatedColumnFormula>
    </tableColumn>
    <tableColumn id="16" xr3:uid="{00000000-0010-0000-0F00-000010000000}" name="BT" dataDxfId="185" dataCellStyle="Normal"/>
    <tableColumn id="49" xr3:uid="{00000000-0010-0000-0F00-000031000000}" name="BT Default" dataDxfId="184"/>
    <tableColumn id="50" xr3:uid="{00000000-0010-0000-0F00-000032000000}" name="BT Used" dataDxfId="183">
      <calculatedColumnFormula>IF(Table_Styles[[#This Row],[BT]]&lt;&gt;"",Table_Styles[[#This Row],[BT]],IF(Table_Styles[[#This Row],[BT Default]]&lt;&gt;"",Table_Styles[[#This Row],[BT Default]],""))</calculatedColumnFormula>
    </tableColumn>
    <tableColumn id="17" xr3:uid="{00000000-0010-0000-0F00-000011000000}" name="BR" dataDxfId="182" dataCellStyle="Normal"/>
    <tableColumn id="51" xr3:uid="{00000000-0010-0000-0F00-000033000000}" name="BR Default" dataDxfId="181"/>
    <tableColumn id="52" xr3:uid="{00000000-0010-0000-0F00-000034000000}" name="BR Used" dataDxfId="180">
      <calculatedColumnFormula>IF(Table_Styles[[#This Row],[BR]]&lt;&gt;"",Table_Styles[[#This Row],[BR]],IF(Table_Styles[[#This Row],[BR Default]]&lt;&gt;"",Table_Styles[[#This Row],[BR Default]],""))</calculatedColumnFormula>
    </tableColumn>
    <tableColumn id="18" xr3:uid="{00000000-0010-0000-0F00-000012000000}" name="BB" dataDxfId="179" dataCellStyle="Normal"/>
    <tableColumn id="53" xr3:uid="{00000000-0010-0000-0F00-000035000000}" name="BB Default" dataDxfId="178"/>
    <tableColumn id="54" xr3:uid="{00000000-0010-0000-0F00-000036000000}" name="BB Used" dataDxfId="177">
      <calculatedColumnFormula>IF(Table_Styles[[#This Row],[BB]]&lt;&gt;"",Table_Styles[[#This Row],[BB]],IF(Table_Styles[[#This Row],[BB Default]]&lt;&gt;"",Table_Styles[[#This Row],[BB Default]],""))</calculatedColumnFormula>
    </tableColumn>
    <tableColumn id="19" xr3:uid="{00000000-0010-0000-0F00-000013000000}" name="BL" dataDxfId="176" dataCellStyle="Normal"/>
    <tableColumn id="55" xr3:uid="{00000000-0010-0000-0F00-000037000000}" name="BL Default" dataDxfId="175"/>
    <tableColumn id="56" xr3:uid="{00000000-0010-0000-0F00-000038000000}" name="BL Used" dataDxfId="174">
      <calculatedColumnFormula>IF(Table_Styles[[#This Row],[BL]]&lt;&gt;"",Table_Styles[[#This Row],[BL]],IF(Table_Styles[[#This Row],[BL Default]]&lt;&gt;"",Table_Styles[[#This Row],[BL Default]],""))</calculatedColumnFormula>
    </tableColumn>
    <tableColumn id="66" xr3:uid="{00000000-0010-0000-0F00-000042000000}" name="Width" dataDxfId="173"/>
    <tableColumn id="67" xr3:uid="{00000000-0010-0000-0F00-000043000000}" name="Width Default" dataDxfId="172"/>
    <tableColumn id="69" xr3:uid="{00000000-0010-0000-0F00-000045000000}" name="Width Used" dataDxfId="171">
      <calculatedColumnFormula>IF(Table_Styles[[#This Row],[Width]]&lt;&gt;"",Table_Styles[[#This Row],[Width]],IF(Table_Styles[[#This Row],[Width Default]]&lt;&gt;"",Table_Styles[[#This Row],[Width Default]],""))</calculatedColumnFormula>
    </tableColumn>
    <tableColumn id="70" xr3:uid="{00000000-0010-0000-0F00-000046000000}" name="Height" dataDxfId="170"/>
    <tableColumn id="71" xr3:uid="{00000000-0010-0000-0F00-000047000000}" name="Height Default" dataDxfId="169"/>
    <tableColumn id="72" xr3:uid="{00000000-0010-0000-0F00-000048000000}" name="Height Used" dataDxfId="168">
      <calculatedColumnFormula>IF(Table_Styles[[#This Row],[Height]]&lt;&gt;"",Table_Styles[[#This Row],[Height]],IF(Table_Styles[[#This Row],[Height Default]]&lt;&gt;"",Table_Styles[[#This Row],[Height Default]],""))</calculatedColumnFormula>
    </tableColumn>
    <tableColumn id="73" xr3:uid="{00000000-0010-0000-0F00-000049000000}" name="Top" dataDxfId="167"/>
    <tableColumn id="74" xr3:uid="{00000000-0010-0000-0F00-00004A000000}" name="Top Default" dataDxfId="166"/>
    <tableColumn id="75" xr3:uid="{00000000-0010-0000-0F00-00004B000000}" name="Top Used" dataDxfId="165">
      <calculatedColumnFormula>IF(Table_Styles[[#This Row],[Top]]&lt;&gt;"",Table_Styles[[#This Row],[Top]],IF(Table_Styles[[#This Row],[Top Default]]&lt;&gt;"",Table_Styles[[#This Row],[Top Default]],""))</calculatedColumnFormula>
    </tableColumn>
    <tableColumn id="79" xr3:uid="{00000000-0010-0000-0F00-00004F000000}" name="Right" dataDxfId="164"/>
    <tableColumn id="80" xr3:uid="{00000000-0010-0000-0F00-000050000000}" name="Right Default" dataDxfId="163"/>
    <tableColumn id="81" xr3:uid="{00000000-0010-0000-0F00-000051000000}" name="Right Used" dataDxfId="162">
      <calculatedColumnFormula>IF(Table_Styles[[#This Row],[Right]]&lt;&gt;"",Table_Styles[[#This Row],[Right]],IF(Table_Styles[[#This Row],[Right Default]]&lt;&gt;"",Table_Styles[[#This Row],[Right Default]],""))</calculatedColumnFormula>
    </tableColumn>
    <tableColumn id="82" xr3:uid="{00000000-0010-0000-0F00-000052000000}" name="Bottom" dataDxfId="161"/>
    <tableColumn id="83" xr3:uid="{00000000-0010-0000-0F00-000053000000}" name="Bottom Default" dataDxfId="160"/>
    <tableColumn id="84" xr3:uid="{00000000-0010-0000-0F00-000054000000}" name="Bottom Used" dataDxfId="159">
      <calculatedColumnFormula>IF(Table_Styles[[#This Row],[Bottom]]&lt;&gt;"",Table_Styles[[#This Row],[Bottom]],IF(Table_Styles[[#This Row],[Bottom Default]]&lt;&gt;"",Table_Styles[[#This Row],[Bottom Default]],""))</calculatedColumnFormula>
    </tableColumn>
    <tableColumn id="76" xr3:uid="{00000000-0010-0000-0F00-00004C000000}" name="Left" dataDxfId="158"/>
    <tableColumn id="77" xr3:uid="{00000000-0010-0000-0F00-00004D000000}" name="Left Default" dataDxfId="157"/>
    <tableColumn id="78" xr3:uid="{00000000-0010-0000-0F00-00004E000000}" name="Left Used" dataDxfId="156">
      <calculatedColumnFormula>IF(Table_Styles[[#This Row],[Left]]&lt;&gt;"",Table_Styles[[#This Row],[Left]],IF(Table_Styles[[#This Row],[Left Default]]&lt;&gt;"",Table_Styles[[#This Row],[Left Default]],""))</calculatedColumnFormula>
    </tableColumn>
    <tableColumn id="20" xr3:uid="{00000000-0010-0000-0F00-000014000000}" name="Custom" dataDxfId="155" dataCellStyle="Normal"/>
    <tableColumn id="59" xr3:uid="{00000000-0010-0000-0F00-00003B000000}" name="Font" dataDxfId="154">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53">
      <calculatedColumnFormula>IF(AND(Table_Styles[[#This Row],[Selector]],COUNTIF(OFFSET(CC:CC,0,0,ROW()-1,1),"="&amp;Table_Styles[[#This Row],[Font]])=0),Table_Styles[[#This Row],[Font]],"")</calculatedColumnFormula>
    </tableColumn>
    <tableColumn id="68" xr3:uid="{00000000-0010-0000-0F00-000044000000}" name="Config Font" dataDxfId="152">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51">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50"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49"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L118" totalsRowShown="0" headerRowDxfId="148" dataDxfId="147" headerRowCellStyle="Normal" dataCellStyle="Normal">
  <autoFilter ref="B4:L118"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000-000001000000}" name="Property" dataDxfId="146" dataCellStyle="Normal"/>
    <tableColumn id="9" xr3:uid="{00000000-0010-0000-1000-000009000000}" name="Header" dataDxfId="145" dataCellStyle="Normal"/>
    <tableColumn id="4" xr3:uid="{00000000-0010-0000-1000-000004000000}" name="Type" dataDxfId="144"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xr3:uid="{00000000-0010-0000-1000-000003000000}" name="Key" dataDxfId="143"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xr3:uid="{00000000-0010-0000-1000-00000D000000}" name="Field Code" dataDxfId="142">
      <calculatedColumnFormula>IF(Table_Text[[#This Row],[Header]]="Yes","",IF(Table_Text[[#This Row],[Property]]&lt;&gt;"",SUBSTITUTE(Table_Text[[#This Row],[Type]]," ","")&amp;SUBSTITUTE(Table_Text[[#This Row],[Property]]," ",""),""))</calculatedColumnFormula>
    </tableColumn>
    <tableColumn id="10" xr3:uid="{00000000-0010-0000-1000-00000A000000}" name="Config" dataDxfId="141">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xr3:uid="{00000000-0010-0000-1000-00000B000000}" name="Config Min" dataDxfId="140" dataCellStyle="uBind Normal">
      <calculatedColumnFormula>SUBSTITUTE(SUBSTITUTE(SUBSTITUTE(SUBSTITUTE(SUBSTITUTE(SUBSTITUTE(SUBSTITUTE(SUBSTITUTE(
TRIM(CLEAN(Table_Text[[#This Row],[Config]])),
" {","{"),
"{ ","{"),
" }","}"),
"} ","}"),
" [","["),
"[ ","["),
" ]","]"),
"] ","]")</calculatedColumnFormula>
    </tableColumn>
    <tableColumn id="5" xr3:uid="{00000000-0010-0000-1000-000005000000}" name="Quote" dataDxfId="139"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xr3:uid="{00000000-0010-0000-1000-00000C000000}" name="Quote Min" dataDxfId="138">
      <calculatedColumnFormula>SUBSTITUTE(SUBSTITUTE(SUBSTITUTE(SUBSTITUTE(SUBSTITUTE(SUBSTITUTE(SUBSTITUTE(SUBSTITUTE(
TRIM(CLEAN(Table_Text[[#This Row],[Quote]])),
" {","{"),
"{ ","{"),
" }","}"),
"} ","}"),
" [","["),
"[ ","["),
" ]","]"),
"] ","]")</calculatedColumnFormula>
    </tableColumn>
    <tableColumn id="6" xr3:uid="{00000000-0010-0000-1000-000006000000}" name="Icon" dataDxfId="137" dataCellStyle="Normal"/>
    <tableColumn id="2" xr3:uid="{00000000-0010-0000-1000-000002000000}" name="Text" dataDxfId="136" dataCellStyle="Normal"/>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4:B77" totalsRowShown="0" headerRowCellStyle="Normal" dataCellStyle="Normal">
  <autoFilter ref="B4:B77"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2000000}" name="Table_Policy" displayName="Table_Policy" ref="B6:L12" totalsRowShown="0" headerRowDxfId="135" dataDxfId="134">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200-000002000000}" name="Property" dataDxfId="133" dataCellStyle="uBind Normal"/>
    <tableColumn id="9" xr3:uid="{00000000-0010-0000-1200-000009000000}" name="Header" dataDxfId="132"/>
    <tableColumn id="4" xr3:uid="{00000000-0010-0000-1200-000004000000}" name="Type" dataDxfId="131" dataCellStyle="Normal"/>
    <tableColumn id="1" xr3:uid="{00000000-0010-0000-1200-000001000000}" name="Key" dataDxfId="130"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200-00000B000000}" name="Field Code" dataDxfId="129">
      <calculatedColumnFormula>IF(Table_Policy[[#This Row],[Header]]="Yes","",IF(Table_Policy[[#This Row],[Property]]&lt;&gt;"",SUBSTITUTE(Table_Policy[[#This Row],[Type]]," ","")&amp;SUBSTITUTE(Table_Policy[[#This Row],[Property]]," ",""),""))</calculatedColumnFormula>
    </tableColumn>
    <tableColumn id="5" xr3:uid="{00000000-0010-0000-1200-000005000000}" name="Text" dataDxfId="128"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200-000006000000}" name="String" dataDxfId="127"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200-000007000000}" name="Quote" dataDxfId="126"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200-00000A000000}" name="Quote Min" dataDxfId="125">
      <calculatedColumnFormula>SUBSTITUTE(SUBSTITUTE(SUBSTITUTE(SUBSTITUTE(SUBSTITUTE(SUBSTITUTE(SUBSTITUTE(SUBSTITUTE(
TRIM(CLEAN(Table_Policy[[#This Row],[Quote]])),
" {","{"),
"{ ","{"),
" }","}"),
"} ","}"),
" [","["),
"[ ","["),
" ]","]"),
"] ","]")</calculatedColumnFormula>
    </tableColumn>
    <tableColumn id="8" xr3:uid="{00000000-0010-0000-1200-000008000000}" name="URL" dataDxfId="124" dataCellStyle="Normal">
      <calculatedColumnFormula>IF(Table_Policy[[#This Row],[Header]]="Yes","",IF(Table_Policy[[#This Row],[Property]]&lt;&gt;"",Table_Policy[[#This Row],[Key]]&amp;"="&amp;SUBSTITUTE(SUBSTITUTE(Table_Policy[[#This Row],[Text]],"&amp;","%26")," ","%20"),""))</calculatedColumnFormula>
    </tableColumn>
    <tableColumn id="3" xr3:uid="{00000000-0010-0000-1200-000003000000}" name="Value" dataDxfId="123"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3000000}" name="Table_Quote" displayName="Table_Quote" ref="C22:BB28" totalsRowShown="0" headerRowDxfId="122" dataDxfId="121" dataCellStyle="Normal">
  <autoFilter ref="C22:BB28"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300-000001000000}" name="Before" dataDxfId="120" dataCellStyle="Normal">
      <calculatedColumnFormula xml:space="preserve">
"{"&amp;
"""state"": """ &amp;
IF(_xlfn.TEXTJOIN("",TRUE,'Question Sets'!AM5:AM8)&lt;&gt;"","incomplete",
IF(_xlfn.TEXTJOIN("",TRUE,'Question Sets'!AM5:AM20)&lt;&gt;"","estimate",
IF(_xlfn.TEXTJOIN("",TRUE,Table_Question_Sets[Invalid])&lt;&gt;"","quote","binding"))) &amp; ""","&amp;
"""id"": ""SOME_ID"","&amp;
"""questions"": {"&amp;
"""rating"": {"&amp;
_xlfn.TEXTJOIN(",",TRUE,'Question Sets'!BN5:BN20)&amp;
"},"&amp;
"""contact"": {"&amp;
_xlfn.TEXTJOIN(",",TRUE,'Question Sets'!BN20:BN26)&amp;
"},"&amp;
"""personal"": {"&amp;
_xlfn.TEXTJOIN(",",TRUE,'Question Sets'!BN26:BN49)&amp;
"},"&amp;
"""disclosure"": {"&amp;
_xlfn.TEXTJOIN(",",TRUE,'Question Sets'!BN49:BN57)&amp;
"}"&amp;
"},"&amp;
"""risk1"": {"&amp;_xlfn.TEXTJOIN("",TRUE,Table_Risk_1[Output Calculation])&amp;"},"&amp;
"""risk2"": {"&amp;_xlfn.TEXTJOIN("",TRUE,Table_Risk_2[Output Calculation])&amp;"},"&amp;
"""triggers"": {"&amp;
"""softReferral"": {"&amp;
_xlfn.TEXTJOIN(",",TRUE,Triggers!N5:N9)&amp;
"},"&amp;
"""hardReferral"": {"&amp;
_xlfn.TEXTJOIN(",",TRUE,Triggers!N9:N11)&amp;
"},"&amp;
"""decline"": {"&amp;
_xlfn.TEXTJOIN(",",TRUE,Triggers!N11:N13)&amp;
"},"&amp;
"""error"": {"&amp;
_xlfn.TEXTJOIN(",",TRUE,Triggers!N13:N16)&amp;
"}"&amp;
"},"&amp;
_xlfn.TEXTJOIN("",TRUE,Table_Policy[Quote Min])&amp;","&amp;
"""payment"": {"&amp;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300-000002000000}" name="Value 1" dataDxfId="119" dataCellStyle="Normal"/>
    <tableColumn id="3" xr3:uid="{00000000-0010-0000-1300-000003000000}" name="Value 2" dataDxfId="118" dataCellStyle="Normal"/>
    <tableColumn id="4" xr3:uid="{00000000-0010-0000-1300-000004000000}" name="Value 3" dataDxfId="117" dataCellStyle="Normal"/>
    <tableColumn id="5" xr3:uid="{00000000-0010-0000-1300-000005000000}" name="Value 4" dataDxfId="116" dataCellStyle="Normal"/>
    <tableColumn id="6" xr3:uid="{00000000-0010-0000-1300-000006000000}" name="Value 5" dataDxfId="115" dataCellStyle="Normal"/>
    <tableColumn id="7" xr3:uid="{00000000-0010-0000-1300-000007000000}" name="Value 6" dataDxfId="114" dataCellStyle="Normal"/>
    <tableColumn id="8" xr3:uid="{00000000-0010-0000-1300-000008000000}" name="Value 7" dataDxfId="113" dataCellStyle="Normal"/>
    <tableColumn id="9" xr3:uid="{00000000-0010-0000-1300-000009000000}" name="Value 8" dataDxfId="112" dataCellStyle="Normal"/>
    <tableColumn id="10" xr3:uid="{00000000-0010-0000-1300-00000A000000}" name="Value 9" dataDxfId="111" dataCellStyle="Normal"/>
    <tableColumn id="11" xr3:uid="{00000000-0010-0000-1300-00000B000000}" name="Value 10" dataDxfId="110" dataCellStyle="Normal"/>
    <tableColumn id="12" xr3:uid="{00000000-0010-0000-1300-00000C000000}" name="Value 11" dataDxfId="109" dataCellStyle="Normal"/>
    <tableColumn id="13" xr3:uid="{00000000-0010-0000-1300-00000D000000}" name="Value 12" dataDxfId="108" dataCellStyle="Normal"/>
    <tableColumn id="14" xr3:uid="{00000000-0010-0000-1300-00000E000000}" name="Value 13" dataDxfId="107" dataCellStyle="Normal"/>
    <tableColumn id="15" xr3:uid="{00000000-0010-0000-1300-00000F000000}" name="Value 14" dataDxfId="106" dataCellStyle="Normal"/>
    <tableColumn id="16" xr3:uid="{00000000-0010-0000-1300-000010000000}" name="Value 15" dataDxfId="105" dataCellStyle="Normal"/>
    <tableColumn id="17" xr3:uid="{00000000-0010-0000-1300-000011000000}" name="Value 16" dataDxfId="104" dataCellStyle="Normal"/>
    <tableColumn id="18" xr3:uid="{00000000-0010-0000-1300-000012000000}" name="Value 17" dataDxfId="103" dataCellStyle="Normal"/>
    <tableColumn id="19" xr3:uid="{00000000-0010-0000-1300-000013000000}" name="Value 18" dataDxfId="102" dataCellStyle="Normal"/>
    <tableColumn id="20" xr3:uid="{00000000-0010-0000-1300-000014000000}" name="Value 19" dataDxfId="101" dataCellStyle="Normal"/>
    <tableColumn id="21" xr3:uid="{00000000-0010-0000-1300-000015000000}" name="Value 20" dataDxfId="100" dataCellStyle="Normal"/>
    <tableColumn id="22" xr3:uid="{00000000-0010-0000-1300-000016000000}" name="Value 21" dataDxfId="99" dataCellStyle="Normal"/>
    <tableColumn id="23" xr3:uid="{00000000-0010-0000-1300-000017000000}" name="Value 22" dataDxfId="98" dataCellStyle="Normal"/>
    <tableColumn id="24" xr3:uid="{00000000-0010-0000-1300-000018000000}" name="Value 23" dataDxfId="97" dataCellStyle="Normal"/>
    <tableColumn id="25" xr3:uid="{00000000-0010-0000-1300-000019000000}" name="Value 24" dataDxfId="96" dataCellStyle="Normal"/>
    <tableColumn id="26" xr3:uid="{00000000-0010-0000-1300-00001A000000}" name="Value 25" dataDxfId="95" dataCellStyle="Normal"/>
    <tableColumn id="27" xr3:uid="{00000000-0010-0000-1300-00001B000000}" name="Value 26" dataDxfId="94" dataCellStyle="Normal"/>
    <tableColumn id="28" xr3:uid="{00000000-0010-0000-1300-00001C000000}" name="Value 27" dataDxfId="93" dataCellStyle="Normal"/>
    <tableColumn id="29" xr3:uid="{00000000-0010-0000-1300-00001D000000}" name="Value 28" dataDxfId="92" dataCellStyle="Normal"/>
    <tableColumn id="30" xr3:uid="{00000000-0010-0000-1300-00001E000000}" name="Value 29" dataDxfId="91" dataCellStyle="Normal"/>
    <tableColumn id="31" xr3:uid="{00000000-0010-0000-1300-00001F000000}" name="Value 30" dataDxfId="90" dataCellStyle="Normal"/>
    <tableColumn id="32" xr3:uid="{00000000-0010-0000-1300-000020000000}" name="Value 31" dataDxfId="89" dataCellStyle="Normal"/>
    <tableColumn id="33" xr3:uid="{00000000-0010-0000-1300-000021000000}" name="Value 32" dataDxfId="88" dataCellStyle="Normal"/>
    <tableColumn id="34" xr3:uid="{00000000-0010-0000-1300-000022000000}" name="Value 33" dataDxfId="87" dataCellStyle="Normal"/>
    <tableColumn id="35" xr3:uid="{00000000-0010-0000-1300-000023000000}" name="Value 34" dataDxfId="86" dataCellStyle="Normal"/>
    <tableColumn id="36" xr3:uid="{00000000-0010-0000-1300-000024000000}" name="Value 35" dataDxfId="85" dataCellStyle="Normal"/>
    <tableColumn id="37" xr3:uid="{00000000-0010-0000-1300-000025000000}" name="Value 36" dataDxfId="84" dataCellStyle="Normal"/>
    <tableColumn id="38" xr3:uid="{00000000-0010-0000-1300-000026000000}" name="Value 37" dataDxfId="83" dataCellStyle="Normal"/>
    <tableColumn id="39" xr3:uid="{00000000-0010-0000-1300-000027000000}" name="Value 38" dataDxfId="82" dataCellStyle="Normal"/>
    <tableColumn id="40" xr3:uid="{00000000-0010-0000-1300-000028000000}" name="Value 39" dataDxfId="81" dataCellStyle="Normal"/>
    <tableColumn id="41" xr3:uid="{00000000-0010-0000-1300-000029000000}" name="Value 40" dataDxfId="80" dataCellStyle="Normal"/>
    <tableColumn id="42" xr3:uid="{00000000-0010-0000-1300-00002A000000}" name="Value 41" dataDxfId="79" dataCellStyle="Normal"/>
    <tableColumn id="43" xr3:uid="{00000000-0010-0000-1300-00002B000000}" name="Value 42" dataDxfId="78" dataCellStyle="Normal"/>
    <tableColumn id="44" xr3:uid="{00000000-0010-0000-1300-00002C000000}" name="Value 43" dataDxfId="77" dataCellStyle="Normal"/>
    <tableColumn id="45" xr3:uid="{00000000-0010-0000-1300-00002D000000}" name="Value 44" dataDxfId="76" dataCellStyle="Normal"/>
    <tableColumn id="46" xr3:uid="{00000000-0010-0000-1300-00002E000000}" name="Value 45" dataDxfId="75" dataCellStyle="Normal"/>
    <tableColumn id="47" xr3:uid="{00000000-0010-0000-1300-00002F000000}" name="Value 46" dataDxfId="74" dataCellStyle="Normal"/>
    <tableColumn id="48" xr3:uid="{00000000-0010-0000-1300-000030000000}" name="Value 47" dataDxfId="73" dataCellStyle="Normal"/>
    <tableColumn id="49" xr3:uid="{00000000-0010-0000-1300-000031000000}" name="Value 48" dataDxfId="72" dataCellStyle="Normal"/>
    <tableColumn id="50" xr3:uid="{00000000-0010-0000-1300-000032000000}" name="Value 49" dataDxfId="71" dataCellStyle="Normal"/>
    <tableColumn id="51" xr3:uid="{00000000-0010-0000-1300-000033000000}" name="Value 50" dataDxfId="70" dataCellStyle="Normal"/>
    <tableColumn id="52" xr3:uid="{00000000-0010-0000-1300-000034000000}" name="After" dataDxfId="69"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4000000}" name="Table_Configuration" displayName="Table_Configuration" ref="C6:BB18" totalsRowShown="0" headerRowDxfId="68" dataCellStyle="Normal">
  <autoFilter ref="C6:BB18"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CellStyle="Normal"/>
    <tableColumn id="2" xr3:uid="{00000000-0010-0000-1400-000002000000}" name="Value 1" dataDxfId="67" dataCellStyle="Normal"/>
    <tableColumn id="3" xr3:uid="{00000000-0010-0000-1400-000003000000}" name="Value 2" dataDxfId="66" dataCellStyle="Normal"/>
    <tableColumn id="4" xr3:uid="{00000000-0010-0000-1400-000004000000}" name="Value 3" dataDxfId="65" dataCellStyle="Normal"/>
    <tableColumn id="5" xr3:uid="{00000000-0010-0000-1400-000005000000}" name="Value 4" dataDxfId="64" dataCellStyle="Normal"/>
    <tableColumn id="6" xr3:uid="{00000000-0010-0000-1400-000006000000}" name="Value 5" dataDxfId="63" dataCellStyle="Normal"/>
    <tableColumn id="7" xr3:uid="{00000000-0010-0000-1400-000007000000}" name="Value 6" dataDxfId="62" dataCellStyle="Normal"/>
    <tableColumn id="8" xr3:uid="{00000000-0010-0000-1400-000008000000}" name="Value 7" dataDxfId="61" dataCellStyle="Normal"/>
    <tableColumn id="10" xr3:uid="{00000000-0010-0000-1400-00000A000000}" name="Value 8" dataDxfId="60"/>
    <tableColumn id="11" xr3:uid="{00000000-0010-0000-1400-00000B000000}" name="Value 9" dataDxfId="59"/>
    <tableColumn id="12" xr3:uid="{00000000-0010-0000-1400-00000C000000}" name="Value 10" dataDxfId="58"/>
    <tableColumn id="13" xr3:uid="{00000000-0010-0000-1400-00000D000000}" name="Value 11" dataDxfId="57"/>
    <tableColumn id="14" xr3:uid="{00000000-0010-0000-1400-00000E000000}" name="Value 12" dataDxfId="56"/>
    <tableColumn id="15" xr3:uid="{00000000-0010-0000-1400-00000F000000}" name="Value 13" dataDxfId="55"/>
    <tableColumn id="16" xr3:uid="{00000000-0010-0000-1400-000010000000}" name="Value 14" dataDxfId="54"/>
    <tableColumn id="17" xr3:uid="{00000000-0010-0000-1400-000011000000}" name="Value 15" dataDxfId="53"/>
    <tableColumn id="18" xr3:uid="{00000000-0010-0000-1400-000012000000}" name="Value 16" dataDxfId="52"/>
    <tableColumn id="19" xr3:uid="{00000000-0010-0000-1400-000013000000}" name="Value 17" dataDxfId="51"/>
    <tableColumn id="20" xr3:uid="{00000000-0010-0000-1400-000014000000}" name="Value 18" dataDxfId="50"/>
    <tableColumn id="21" xr3:uid="{00000000-0010-0000-1400-000015000000}" name="Value 19" dataDxfId="49"/>
    <tableColumn id="22" xr3:uid="{00000000-0010-0000-1400-000016000000}" name="Value 20" dataDxfId="48"/>
    <tableColumn id="23" xr3:uid="{00000000-0010-0000-1400-000017000000}" name="Value 21" dataDxfId="47"/>
    <tableColumn id="24" xr3:uid="{00000000-0010-0000-1400-000018000000}" name="Value 22" dataDxfId="46"/>
    <tableColumn id="25" xr3:uid="{00000000-0010-0000-1400-000019000000}" name="Value 23" dataDxfId="45"/>
    <tableColumn id="26" xr3:uid="{00000000-0010-0000-1400-00001A000000}" name="Value 24" dataDxfId="44"/>
    <tableColumn id="27" xr3:uid="{00000000-0010-0000-1400-00001B000000}" name="Value 25" dataDxfId="43"/>
    <tableColumn id="28" xr3:uid="{00000000-0010-0000-1400-00001C000000}" name="Value 26" dataDxfId="42"/>
    <tableColumn id="29" xr3:uid="{00000000-0010-0000-1400-00001D000000}" name="Value 27" dataDxfId="41"/>
    <tableColumn id="30" xr3:uid="{00000000-0010-0000-1400-00001E000000}" name="Value 28" dataDxfId="40"/>
    <tableColumn id="31" xr3:uid="{00000000-0010-0000-1400-00001F000000}" name="Value 29" dataDxfId="39"/>
    <tableColumn id="32" xr3:uid="{00000000-0010-0000-1400-000020000000}" name="Value 30" dataDxfId="38"/>
    <tableColumn id="33" xr3:uid="{00000000-0010-0000-1400-000021000000}" name="Value 31" dataDxfId="37"/>
    <tableColumn id="34" xr3:uid="{00000000-0010-0000-1400-000022000000}" name="Value 32" dataDxfId="36"/>
    <tableColumn id="35" xr3:uid="{00000000-0010-0000-1400-000023000000}" name="Value 33" dataDxfId="35"/>
    <tableColumn id="36" xr3:uid="{00000000-0010-0000-1400-000024000000}" name="Value 34" dataDxfId="34"/>
    <tableColumn id="37" xr3:uid="{00000000-0010-0000-1400-000025000000}" name="Value 35" dataDxfId="33"/>
    <tableColumn id="38" xr3:uid="{00000000-0010-0000-1400-000026000000}" name="Value 36" dataDxfId="32"/>
    <tableColumn id="39" xr3:uid="{00000000-0010-0000-1400-000027000000}" name="Value 37" dataDxfId="31"/>
    <tableColumn id="40" xr3:uid="{00000000-0010-0000-1400-000028000000}" name="Value 38" dataDxfId="30"/>
    <tableColumn id="41" xr3:uid="{00000000-0010-0000-1400-000029000000}" name="Value 39" dataDxfId="29"/>
    <tableColumn id="42" xr3:uid="{00000000-0010-0000-1400-00002A000000}" name="Value 40" dataDxfId="28"/>
    <tableColumn id="43" xr3:uid="{00000000-0010-0000-1400-00002B000000}" name="Value 41" dataDxfId="27"/>
    <tableColumn id="45" xr3:uid="{00000000-0010-0000-1400-00002D000000}" name="Value 42" dataDxfId="26"/>
    <tableColumn id="46" xr3:uid="{00000000-0010-0000-1400-00002E000000}" name="Value 43" dataDxfId="25"/>
    <tableColumn id="47" xr3:uid="{00000000-0010-0000-1400-00002F000000}" name="Value 44" dataDxfId="24"/>
    <tableColumn id="48" xr3:uid="{00000000-0010-0000-1400-000030000000}" name="Value 45" dataDxfId="23"/>
    <tableColumn id="49" xr3:uid="{00000000-0010-0000-1400-000031000000}" name="Value 46" dataDxfId="22"/>
    <tableColumn id="50" xr3:uid="{00000000-0010-0000-1400-000032000000}" name="Value 47" dataDxfId="21"/>
    <tableColumn id="51" xr3:uid="{00000000-0010-0000-1400-000033000000}" name="Value 48" dataDxfId="20"/>
    <tableColumn id="52" xr3:uid="{00000000-0010-0000-1400-000034000000}" name="Value 49" dataDxfId="19"/>
    <tableColumn id="53" xr3:uid="{00000000-0010-0000-1400-000035000000}" name="Value 50" dataDxfId="18"/>
    <tableColumn id="9" xr3:uid="{00000000-0010-0000-1400-000009000000}" name="After"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5000000}" name="Table_Mobile_PL" displayName="Table_Mobile_PL" ref="B6:E10" totalsRowShown="0" dataDxfId="17" headerRowCellStyle="Normal" dataCellStyle="Normal">
  <autoFilter ref="B6:E10" xr:uid="{00000000-0009-0000-0100-00001D000000}">
    <filterColumn colId="0" hiddenButton="1"/>
    <filterColumn colId="1" hiddenButton="1"/>
    <filterColumn colId="2" hiddenButton="1"/>
    <filterColumn colId="3" hiddenButton="1"/>
  </autoFilter>
  <tableColumns count="4">
    <tableColumn id="1" xr3:uid="{00000000-0010-0000-1500-000001000000}" name="Sum Insured" dataDxfId="16" dataCellStyle="Currency"/>
    <tableColumn id="2" xr3:uid="{00000000-0010-0000-1500-000002000000}" name="Base Premium" dataDxfId="15" dataCellStyle="Currency"/>
    <tableColumn id="3" xr3:uid="{00000000-0010-0000-1500-000003000000}" name="Additional Employees" dataDxfId="14" dataCellStyle="Currency"/>
    <tableColumn id="4" xr3:uid="{00000000-0010-0000-1500-000004000000}" name="Additional Sub-Contractors" dataDxfId="13" dataCellStyle="Currency"/>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6000000}" name="Table_Mobile_Other_Rating_Factors" displayName="Table_Mobile_Other_Rating_Factors" ref="B21:C27" totalsRowShown="0" headerRowCellStyle="Normal" dataCellStyle="Normal">
  <autoFilter ref="B21:C27" xr:uid="{00000000-0009-0000-0100-00000E000000}">
    <filterColumn colId="0" hiddenButton="1"/>
    <filterColumn colId="1" hiddenButton="1"/>
  </autoFilter>
  <tableColumns count="2">
    <tableColumn id="1" xr3:uid="{00000000-0010-0000-1600-000001000000}" name="Property" dataCellStyle="Normal"/>
    <tableColumn id="2" xr3:uid="{00000000-0010-0000-1600-000002000000}" name="Value" dataCellStyle="Normal"/>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7000000}" name="Table_Mobile_Accident" displayName="Table_Mobile_Accident" ref="B14:D17" totalsRowShown="0" dataDxfId="12" headerRowCellStyle="Normal" dataCellStyle="Currency">
  <autoFilter ref="B14:D17" xr:uid="{00000000-0009-0000-0100-000010000000}">
    <filterColumn colId="0" hiddenButton="1"/>
    <filterColumn colId="1" hiddenButton="1"/>
    <filterColumn colId="2" hiddenButton="1"/>
  </autoFilter>
  <tableColumns count="3">
    <tableColumn id="1" xr3:uid="{00000000-0010-0000-1700-000001000000}" name="Weekly Amount" dataDxfId="11" dataCellStyle="Currency"/>
    <tableColumn id="2" xr3:uid="{00000000-0010-0000-1700-000002000000}" name="Accident Only" dataDxfId="10" dataCellStyle="Currency"/>
    <tableColumn id="3" xr3:uid="{00000000-0010-0000-1700-000003000000}" name="Plus Illness" dataDxfId="9" dataCellStyle="Currency"/>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8000000}" name="Rating_Kate_Indemnity_Base" displayName="Rating_Kate_Indemnity_Base" ref="B6:J13" totalsRowShown="0" headerRowCellStyle="Normal" dataCellStyle="Normal">
  <autoFilter ref="B6:J13"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1800-000001000000}" name="Min Fees" dataCellStyle="Currency">
      <calculatedColumnFormula>C6+1</calculatedColumnFormula>
    </tableColumn>
    <tableColumn id="2" xr3:uid="{00000000-0010-0000-1800-000002000000}" name="Max Fees" dataDxfId="8" dataCellStyle="Currency"/>
    <tableColumn id="3" xr3:uid="{00000000-0010-0000-1800-000003000000}" name="IT Software Programmer" dataDxfId="7" dataCellStyle="Normal"/>
    <tableColumn id="4" xr3:uid="{00000000-0010-0000-1800-000004000000}" name="Accountant" dataDxfId="6" dataCellStyle="Normal"/>
    <tableColumn id="5" xr3:uid="{00000000-0010-0000-1800-000005000000}" name="Tax Agent" dataDxfId="5" dataCellStyle="Normal"/>
    <tableColumn id="6" xr3:uid="{00000000-0010-0000-1800-000006000000}" name="Civil Engineer" dataDxfId="4" dataCellStyle="Normal"/>
    <tableColumn id="7" xr3:uid="{00000000-0010-0000-1800-000007000000}" name="Project Manager (Construction)" dataDxfId="3" dataCellStyle="Normal"/>
    <tableColumn id="8" xr3:uid="{00000000-0010-0000-1800-000008000000}" name="Marketing Consultant" dataDxfId="2" dataCellStyle="Normal"/>
    <tableColumn id="9" xr3:uid="{00000000-0010-0000-1800-000009000000}" name="Other" dataDxfId="1" dataCellStyle="Normal"/>
  </tableColumns>
  <tableStyleInfo name="uBind Table"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9000000}" name="Rating_Kate_Indemnity_Limit_Loading" displayName="Rating_Kate_Indemnity_Limit_Loading" ref="B17:C22" totalsRowShown="0" headerRowCellStyle="Normal" dataCellStyle="Normal">
  <autoFilter ref="B17:C22" xr:uid="{00000000-0009-0000-0100-000017000000}">
    <filterColumn colId="0" hiddenButton="1"/>
    <filterColumn colId="1" hiddenButton="1"/>
  </autoFilter>
  <tableColumns count="2">
    <tableColumn id="1" xr3:uid="{00000000-0010-0000-1900-000001000000}" name="Limit" dataCellStyle="Currency"/>
    <tableColumn id="2" xr3:uid="{00000000-0010-0000-1900-000002000000}" name="Loading Factor" dataDxfId="0" dataCellStyle="Normal"/>
  </tableColumns>
  <tableStyleInfo name="uBind Table"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A000000}" name="Rating_Kate_Indemnity_Minimum" displayName="Rating_Kate_Indemnity_Minimum" ref="B26:C32" totalsRowShown="0" headerRowCellStyle="Normal" dataCellStyle="Normal">
  <autoFilter ref="B26:C32" xr:uid="{00000000-0009-0000-0100-000018000000}">
    <filterColumn colId="0" hiddenButton="1"/>
    <filterColumn colId="1" hiddenButton="1"/>
  </autoFilter>
  <tableColumns count="2">
    <tableColumn id="1" xr3:uid="{00000000-0010-0000-1A00-000001000000}" name="Occupation" dataCellStyle="Normal"/>
    <tableColumn id="2" xr3:uid="{00000000-0010-0000-1A00-000002000000}" name="Minimum Premium" dataCellStyle="Currency"/>
  </tableColumns>
  <tableStyleInfo name="uBind Table"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B000000}" name="Rating_Kate_Liability_Base_Per_Location" displayName="Rating_Kate_Liability_Base_Per_Location" ref="B40:C44" totalsRowShown="0" headerRowCellStyle="Normal" dataCellStyle="Currency">
  <autoFilter ref="B40:C44" xr:uid="{00000000-0009-0000-0100-000019000000}">
    <filterColumn colId="0" hiddenButton="1"/>
    <filterColumn colId="1" hiddenButton="1"/>
  </autoFilter>
  <tableColumns count="2">
    <tableColumn id="1" xr3:uid="{00000000-0010-0000-1B00-000001000000}" name="Limit" dataCellStyle="Currency"/>
    <tableColumn id="2" xr3:uid="{00000000-0010-0000-1B00-000002000000}" name="Base Premium" dataCellStyle="Currency"/>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8.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table" Target="../tables/table22.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5.bin"/><Relationship Id="rId5" Type="http://schemas.openxmlformats.org/officeDocument/2006/relationships/table" Target="../tables/table28.xml"/><Relationship Id="rId4" Type="http://schemas.openxmlformats.org/officeDocument/2006/relationships/table" Target="../tables/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R72"/>
  <sheetViews>
    <sheetView workbookViewId="0">
      <pane xSplit="6" topLeftCell="BM4" activePane="topRight" state="frozen"/>
      <selection pane="topRight" activeCell="BP4" sqref="BP4"/>
    </sheetView>
  </sheetViews>
  <sheetFormatPr defaultColWidth="9.125" defaultRowHeight="21" customHeight="1"/>
  <cols>
    <col min="1" max="1" width="9.125" style="2" customWidth="1"/>
    <col min="2" max="2" width="37.75" style="2" customWidth="1"/>
    <col min="3" max="3" width="22" style="2" hidden="1" customWidth="1"/>
    <col min="4" max="4" width="22.625" style="2" hidden="1" customWidth="1"/>
    <col min="5" max="6" width="23.875" style="2" hidden="1" customWidth="1"/>
    <col min="7" max="7" width="28.625" style="2" customWidth="1"/>
    <col min="8" max="9" width="10.75" style="2" customWidth="1"/>
    <col min="10" max="10" width="17.875" style="2" customWidth="1"/>
    <col min="11" max="13" width="9.25" style="2" customWidth="1"/>
    <col min="14" max="14" width="7.125" style="2" customWidth="1"/>
    <col min="15" max="18" width="3.625" style="2" customWidth="1"/>
    <col min="19" max="19" width="7.375" style="2" customWidth="1"/>
    <col min="20" max="20" width="21.375" style="2" customWidth="1"/>
    <col min="21" max="21" width="57.125" style="2" customWidth="1"/>
    <col min="22" max="23" width="28.625" style="2" customWidth="1"/>
    <col min="24" max="36" width="21.375" style="2" customWidth="1"/>
    <col min="37" max="38" width="16.125" style="2" customWidth="1"/>
    <col min="39" max="39" width="15" style="2" customWidth="1"/>
    <col min="40" max="40" width="19.25" style="2" customWidth="1"/>
    <col min="41" max="42" width="21.375" style="2" customWidth="1"/>
    <col min="43" max="44" width="17.875" style="2" customWidth="1"/>
    <col min="45" max="47" width="18" style="2" customWidth="1"/>
    <col min="48" max="50" width="28.625" style="2" customWidth="1"/>
    <col min="51" max="52" width="28.625" style="16" customWidth="1"/>
    <col min="53" max="64" width="28.625" style="2" customWidth="1"/>
    <col min="65" max="65" width="140.625" style="2" customWidth="1"/>
    <col min="66" max="82" width="28.625" style="2" customWidth="1"/>
    <col min="83" max="83" width="31.875" style="2" customWidth="1"/>
    <col min="84" max="84" width="9.125" style="2"/>
    <col min="85" max="85" width="30.375" style="2" customWidth="1"/>
    <col min="86" max="86" width="96.375" style="2" customWidth="1"/>
    <col min="87" max="90" width="102.125" style="2" customWidth="1"/>
    <col min="91" max="93" width="17.25" style="2" customWidth="1"/>
    <col min="94" max="94" width="23.875" style="2" customWidth="1"/>
    <col min="95" max="95" width="53.125" style="2" customWidth="1"/>
    <col min="96" max="96" width="115.875" style="2" customWidth="1"/>
    <col min="97" max="97" width="21.375" style="2" customWidth="1"/>
    <col min="98" max="98" width="23.375" style="2" customWidth="1"/>
    <col min="99" max="99" width="25" style="2" customWidth="1"/>
    <col min="100" max="100" width="28" style="2" customWidth="1"/>
    <col min="101" max="101" width="21.875" style="2" customWidth="1"/>
    <col min="102" max="103" width="21.125" style="2" customWidth="1"/>
    <col min="104" max="106" width="81" style="2" customWidth="1"/>
    <col min="107" max="107" width="22.25" style="2" customWidth="1"/>
    <col min="108" max="108" width="19.625" style="2" customWidth="1"/>
    <col min="109" max="109" width="16" style="2" customWidth="1"/>
    <col min="110" max="16384" width="9.125" style="2"/>
  </cols>
  <sheetData>
    <row r="1" spans="2:70" ht="21" customHeight="1">
      <c r="G1" s="50"/>
      <c r="K1" s="39"/>
      <c r="M1" s="50"/>
      <c r="N1" s="16"/>
      <c r="O1" s="16"/>
      <c r="P1" s="16"/>
      <c r="Q1" s="16"/>
      <c r="R1" s="16"/>
      <c r="S1" s="16"/>
      <c r="AH1" s="50"/>
      <c r="AI1" s="50"/>
      <c r="AP1" s="16"/>
      <c r="AV1" s="16"/>
      <c r="AW1" s="16"/>
      <c r="AX1" s="16"/>
      <c r="BA1" s="16"/>
      <c r="BB1" s="16"/>
      <c r="BC1" s="16"/>
      <c r="BD1" s="16"/>
      <c r="BE1" s="16"/>
    </row>
    <row r="2" spans="2:70" ht="47.25" thickBot="1">
      <c r="B2" s="14" t="s">
        <v>0</v>
      </c>
      <c r="C2" s="14"/>
      <c r="D2" s="14"/>
      <c r="E2" s="14"/>
      <c r="F2" s="14"/>
      <c r="G2" s="51"/>
      <c r="H2" s="14"/>
      <c r="I2" s="14"/>
      <c r="J2" s="14"/>
      <c r="K2" s="35"/>
      <c r="L2" s="14"/>
      <c r="M2" s="51"/>
      <c r="N2" s="17"/>
      <c r="O2" s="17"/>
      <c r="P2" s="17"/>
      <c r="Q2" s="17"/>
      <c r="R2" s="17"/>
      <c r="S2" s="17"/>
      <c r="T2" s="14"/>
      <c r="U2" s="14"/>
      <c r="V2" s="14"/>
      <c r="W2" s="14"/>
      <c r="X2" s="14"/>
      <c r="Y2" s="14"/>
      <c r="Z2" s="14"/>
      <c r="AA2" s="14"/>
      <c r="AB2" s="14"/>
      <c r="AC2" s="14"/>
      <c r="AD2" s="14"/>
      <c r="AE2" s="14"/>
      <c r="AF2" s="14"/>
      <c r="AG2" s="14"/>
      <c r="AH2" s="51"/>
      <c r="AI2" s="51"/>
      <c r="AJ2" s="14"/>
      <c r="AK2" s="14"/>
      <c r="AL2" s="14"/>
      <c r="AM2" s="14"/>
      <c r="AN2" s="14"/>
      <c r="AO2" s="14"/>
      <c r="AP2" s="17"/>
      <c r="AQ2" s="14"/>
      <c r="AR2" s="14"/>
      <c r="AS2" s="14"/>
      <c r="AT2" s="14"/>
      <c r="AU2" s="14"/>
      <c r="AV2" s="17"/>
      <c r="AW2" s="17"/>
      <c r="AX2" s="17"/>
      <c r="AY2" s="17"/>
      <c r="AZ2" s="17"/>
      <c r="BA2" s="17"/>
      <c r="BB2" s="17"/>
      <c r="BC2" s="17"/>
      <c r="BD2" s="17"/>
      <c r="BE2" s="17"/>
      <c r="BF2" s="17"/>
      <c r="BG2" s="17"/>
      <c r="BH2" s="17"/>
      <c r="BI2" s="17"/>
      <c r="BJ2" s="17"/>
      <c r="BK2" s="17"/>
      <c r="BL2" s="14"/>
      <c r="BM2" s="14"/>
      <c r="BN2" s="14"/>
      <c r="BO2" s="14"/>
      <c r="BP2" s="17"/>
      <c r="BQ2" s="17"/>
      <c r="BR2" s="14"/>
    </row>
    <row r="3" spans="2:70" ht="21" customHeight="1">
      <c r="G3" s="50"/>
      <c r="K3" s="39"/>
      <c r="M3" s="50"/>
      <c r="N3" s="16"/>
      <c r="O3" s="16"/>
      <c r="P3" s="16"/>
      <c r="Q3" s="16"/>
      <c r="R3" s="16"/>
      <c r="S3" s="16"/>
      <c r="AH3" s="50"/>
      <c r="AI3" s="50"/>
      <c r="AP3" s="16"/>
      <c r="AV3" s="16"/>
      <c r="AW3" s="16"/>
      <c r="AX3" s="16"/>
      <c r="BA3" s="16"/>
      <c r="BB3" s="16"/>
      <c r="BC3" s="16"/>
      <c r="BD3" s="16"/>
      <c r="BE3" s="16"/>
    </row>
    <row r="4" spans="2:70" ht="15">
      <c r="B4" s="91" t="s">
        <v>1</v>
      </c>
      <c r="C4" s="91" t="s">
        <v>2</v>
      </c>
      <c r="D4" t="s">
        <v>3</v>
      </c>
      <c r="E4" t="s">
        <v>4</v>
      </c>
      <c r="F4" t="s">
        <v>5</v>
      </c>
      <c r="G4" s="54" t="s">
        <v>6</v>
      </c>
      <c r="H4" s="1" t="s">
        <v>7</v>
      </c>
      <c r="I4" s="91" t="s">
        <v>8</v>
      </c>
      <c r="J4" s="91" t="s">
        <v>9</v>
      </c>
      <c r="K4" s="36" t="s">
        <v>10</v>
      </c>
      <c r="L4" s="1" t="s">
        <v>11</v>
      </c>
      <c r="M4" s="54" t="s">
        <v>12</v>
      </c>
      <c r="N4" s="41" t="s">
        <v>13</v>
      </c>
      <c r="O4" s="41" t="s">
        <v>14</v>
      </c>
      <c r="P4" s="41" t="s">
        <v>15</v>
      </c>
      <c r="Q4" s="41" t="s">
        <v>16</v>
      </c>
      <c r="R4" s="41" t="s">
        <v>17</v>
      </c>
      <c r="S4" s="41"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54" t="s">
        <v>33</v>
      </c>
      <c r="AI4" s="54" t="s">
        <v>34</v>
      </c>
      <c r="AJ4" s="1" t="s">
        <v>35</v>
      </c>
      <c r="AK4" s="1" t="s">
        <v>36</v>
      </c>
      <c r="AL4" s="1" t="s">
        <v>37</v>
      </c>
      <c r="AM4" s="1" t="s">
        <v>38</v>
      </c>
      <c r="AN4" s="1" t="s">
        <v>39</v>
      </c>
      <c r="AO4" s="1" t="s">
        <v>40</v>
      </c>
      <c r="AP4" s="41" t="s">
        <v>41</v>
      </c>
      <c r="AQ4" s="1" t="s">
        <v>42</v>
      </c>
      <c r="AR4" s="1" t="s">
        <v>43</v>
      </c>
      <c r="AS4" s="1" t="s">
        <v>44</v>
      </c>
      <c r="AT4" s="1" t="s">
        <v>45</v>
      </c>
      <c r="AU4" s="1" t="s">
        <v>46</v>
      </c>
      <c r="AV4" s="20" t="s">
        <v>47</v>
      </c>
      <c r="AW4" s="20" t="s">
        <v>48</v>
      </c>
      <c r="AX4" s="20" t="s">
        <v>49</v>
      </c>
      <c r="AY4" s="41" t="s">
        <v>50</v>
      </c>
      <c r="AZ4" s="41" t="s">
        <v>51</v>
      </c>
      <c r="BA4" s="92" t="s">
        <v>52</v>
      </c>
      <c r="BB4" s="92" t="s">
        <v>53</v>
      </c>
      <c r="BC4" s="92" t="s">
        <v>54</v>
      </c>
      <c r="BD4" s="92" t="s">
        <v>55</v>
      </c>
      <c r="BE4" s="92" t="s">
        <v>56</v>
      </c>
      <c r="BF4" s="91" t="s">
        <v>57</v>
      </c>
      <c r="BG4" s="91" t="s">
        <v>58</v>
      </c>
      <c r="BH4" s="91" t="s">
        <v>59</v>
      </c>
      <c r="BI4" s="91" t="s">
        <v>60</v>
      </c>
      <c r="BJ4" s="91" t="s">
        <v>61</v>
      </c>
      <c r="BK4" s="91" t="s">
        <v>62</v>
      </c>
      <c r="BL4" s="91" t="s">
        <v>63</v>
      </c>
      <c r="BM4" s="91" t="s">
        <v>64</v>
      </c>
      <c r="BN4" s="1" t="s">
        <v>65</v>
      </c>
      <c r="BO4" s="1" t="s">
        <v>66</v>
      </c>
      <c r="BP4" s="91" t="s">
        <v>67</v>
      </c>
      <c r="BQ4" s="91" t="s">
        <v>68</v>
      </c>
      <c r="BR4" s="1" t="s">
        <v>69</v>
      </c>
    </row>
    <row r="5" spans="2:70" ht="29.25" thickBot="1">
      <c r="B5" s="3" t="s">
        <v>70</v>
      </c>
      <c r="C5" s="3" t="s">
        <v>71</v>
      </c>
      <c r="D5" s="3" t="e">
        <f ca="1" xml:space="preserve">
IF('Question Sets'!AN17(Table_Question_Sets[[#Headers],[Property]],MATCH("Rating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ratingPrimary</v>
      </c>
      <c r="F5" s="3" t="str">
        <f>IF(Table_Question_Sets[[#This Row],[Header]]="Yes","",IF(Table_Question_Sets[[#This Row],[Property]]&lt;&gt;"",SUBSTITUTE(Table_Question_Sets[[#This Row],[Property]]," ",""),""))</f>
        <v/>
      </c>
      <c r="G5" s="3"/>
      <c r="H5" s="3"/>
      <c r="I5" s="3"/>
      <c r="J5" s="3"/>
      <c r="K5" s="21"/>
      <c r="L5" s="3"/>
      <c r="M5" s="3"/>
      <c r="N5" s="21"/>
      <c r="O5" s="21"/>
      <c r="P5" s="21"/>
      <c r="Q5" s="21"/>
      <c r="R5" s="21"/>
      <c r="S5" s="21"/>
      <c r="T5" s="3"/>
      <c r="U5" s="3"/>
      <c r="V5" s="3"/>
      <c r="W5" s="3"/>
      <c r="X5" s="3"/>
      <c r="Y5" s="3"/>
      <c r="Z5" s="3"/>
      <c r="AA5" s="3"/>
      <c r="AB5" s="3"/>
      <c r="AC5" s="3"/>
      <c r="AD5" s="3"/>
      <c r="AE5" s="3"/>
      <c r="AF5" s="3"/>
      <c r="AG5" s="3"/>
      <c r="AH5" s="3"/>
      <c r="AI5" s="3"/>
      <c r="AJ5" s="3"/>
      <c r="AK5"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 s="32"/>
      <c r="AM5"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 s="3"/>
      <c r="AP5" s="21"/>
      <c r="AQ5" s="3"/>
      <c r="AR5" s="3"/>
      <c r="AS5" s="3"/>
      <c r="AT5" s="3"/>
      <c r="AU5" s="3"/>
      <c r="AV5"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 s="21" t="str">
        <f>IF(OR(Table_Question_Sets[[#This Row],[Header]]="Yes",Table_Question_Sets[[#This Row],[Text]]=""),"",IF(OR(Table_Question_Sets[[#This Row],[Text]]="true",Table_Question_Sets[[#This Row],[Text]]="false",ISNUMBER(Table_Question_Sets[[#This Row],[Text]])),Table_Question_Sets[[#This Row],[Text]],""""&amp;Table_Question_Sets[[#This Row],[Text]]&amp;""""))</f>
        <v/>
      </c>
      <c r="AX5" s="21" t="str">
        <f>IF(AND(Table_Question_Sets[[#This Row],[Header]]&lt;&gt;"Yes",Table_Question_Sets[[#This Row],[Property]]&lt;&gt;"",Table_Question_Sets[[#This Row],[Summary Label]]&lt;&gt;""),""""&amp;Table_Question_Sets[[#This Row],[Key]]&amp;""": """&amp;Table_Question_Sets[[#This Row],[Summary Label]]&amp;"""","")</f>
        <v/>
      </c>
      <c r="AY5" s="21" t="str">
        <f ca="1">IF(Table_Question_Sets[[#This Row],[Header]]="Yes","",_xlfn.NUMBERVALUE(INDIRECT(SUBSTITUTE(ADDRESS(1,COLUMN(),4),"1","")&amp;ROW()-1))+IF(Table_Question_Sets[[#This Row],[Property]]&lt;&gt;"",1,0))</f>
        <v/>
      </c>
      <c r="AZ5" s="21" t="str">
        <f ca="1">IF(Table_Question_Sets[[#This Row],[Header]]="Yes","",_xlfn.NUMBERVALUE(INDIRECT(SUBSTITUTE(ADDRESS(1,COLUMN(),4),"1","")&amp;ROW()+1))+IF(Table_Question_Sets[[#This Row],[Property]]&lt;&gt;"",1,0))</f>
        <v/>
      </c>
      <c r="BA5" s="21" t="str">
        <f t="array" aca="1" ref="BA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 s="3" t="str">
        <f xml:space="preserve">
IF(Table_Question_Sets[[#This Row],[Row]]="Yes","]},{""className"": ""row"",""fieldGroup"": [","")&amp;
Table_Question_Sets[[#This Row],[Config Field]]</f>
        <v/>
      </c>
      <c r="BG5"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"ratingPrimary":[{"className": "row","fieldGroup":[{"key":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H5"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I5" s="3" t="str">
        <f>IF(AND(Table_Question_Sets[[#This Row],[Header]]="",Table_Question_Sets[[#This Row],[Property]]&lt;&gt;"",Table_Question_Sets[[#This Row],[Field Type]]&lt;&gt;""),
""""&amp;Table_Question_Sets[[#This Row],[Key]]&amp;"""","")</f>
        <v/>
      </c>
      <c r="BJ5"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"ratingPrimary":["PLLimit"],</v>
      </c>
      <c r="BK5" s="3" t="str">
        <f>IF(AND(Table_Question_Sets[[#This Row],[Header]]&lt;&gt;"Yes",Table_Question_Sets[[#This Row],[Property]]&lt;&gt;"",Table_Question_Sets[[#This Row],[Workflow Role]]&lt;&gt;""),
""""&amp;Table_Question_Sets[[#This Row],[Workflow Role]]&amp;""":"""&amp;Table_Question_Sets[[#This Row],[Key]]&amp;"""","")</f>
        <v/>
      </c>
      <c r="BL5" s="3" t="str">
        <f ca="1">IF(Table_Question_Sets[[#This Row],[Header]]="Yes","",_xlfn.NUMBERVALUE(INDIRECT(SUBSTITUTE(ADDRESS(1,COLUMN(),4),"1","")&amp;ROW()+1))+IF(OR(Table_Question_Sets[[#This Row],[Value]]&lt;&gt;"",AND(Table_Question_Sets[[#This Row],[Data Type]]="Repeating",Table_Question_Sets[[#This Row],[Calculation Repeating]]&lt;&gt;"")),1,0))</f>
        <v/>
      </c>
      <c r="BM5" s="3" t="str">
        <f ca="1" xml:space="preserve">
IF(Table_Question_Sets[[#This Row],[Data Type]]="Repeating",
OFFSET(Table_Repeating_Question_Sets[[#Headers],[Property]],MATCH(Table_Question_Sets[[#This Row],[Property]],Table_Repeating_Question_Sets[Property],0),MATCH("Calculation",Table_Repeating_Question_Sets[#Headers],0)-1,1,1),
"")</f>
        <v/>
      </c>
      <c r="BN5"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"ratingPrimary":{"PLLimit": "$20,000,000"},</v>
      </c>
      <c r="BP5" s="3" t="str">
        <f ca="1">IF(ISNUMBER(Table_Question_Sets[[#This Row],[Config Use Row]]),INDEX(Table_Question_Sets[Config Rollup],Table_Question_Sets[[#This Row],[Config Use Row]]),"")</f>
        <v>"ratingPrimary":[{"className": "row","fieldGroup":[{"key":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Q5" s="3" t="str">
        <f ca="1">IF(ISNUMBER(Table_Question_Sets[[#This Row],[Config Use Row]]),INDEX(Table_Question_Sets[Config Keys Nested Rollup],Table_Question_Sets[[#This Row],[Config Use Row]]),"")</f>
        <v>"ratingPrimary":["PLLimit"],</v>
      </c>
      <c r="BR5" s="3" t="str">
        <f ca="1">IF(ISNUMBER(Table_Question_Sets[[#This Row],[Config Use Row]]),INDEX(Table_Question_Sets[Calculation Rollup],Table_Question_Sets[[#This Row],[Config Use Row]]),"")</f>
        <v>"ratingPrimary":{"PLLimit": "$20,000,000"},</v>
      </c>
    </row>
    <row r="6" spans="2:70" s="15" customFormat="1" ht="16.5" hidden="1" customHeight="1">
      <c r="B6" s="8"/>
      <c r="C6" s="89"/>
      <c r="D6" s="8" t="e">
        <f ca="1" xml:space="preserve">
IF('Question Sets'!AN18(Table_Question_Sets[[#Headers],[Property]],MATCH("Rating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8" t="str">
        <f>IF(Table_Question_Sets[[#This Row],[Header]]="Yes","",IF(Table_Question_Sets[[#This Row],[Property]]&lt;&gt;"",SUBSTITUTE(Table_Question_Sets[[#This Row],[Property]]," ",""),""))</f>
        <v/>
      </c>
      <c r="G6" s="13"/>
      <c r="H6" s="8"/>
      <c r="I6" s="8"/>
      <c r="J6" s="8"/>
      <c r="K6" s="38"/>
      <c r="L6" s="48"/>
      <c r="M6" s="48"/>
      <c r="N6" s="18"/>
      <c r="O6" s="18"/>
      <c r="P6" s="18"/>
      <c r="Q6" s="18"/>
      <c r="R6" s="18"/>
      <c r="S6" s="18"/>
      <c r="T6" s="8"/>
      <c r="U6" s="8"/>
      <c r="V6" s="8"/>
      <c r="W6" s="8"/>
      <c r="X6" s="8"/>
      <c r="Y6" s="8"/>
      <c r="Z6" s="8"/>
      <c r="AA6" s="8"/>
      <c r="AB6" s="8"/>
      <c r="AC6" s="8"/>
      <c r="AD6" s="8"/>
      <c r="AE6" s="8"/>
      <c r="AF6" s="8"/>
      <c r="AG6" s="8"/>
      <c r="AH6" s="48"/>
      <c r="AI6" s="48"/>
      <c r="AJ6" s="8"/>
      <c r="AK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 s="89"/>
      <c r="AM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 s="8"/>
      <c r="AP6" s="18"/>
      <c r="AQ6" s="8"/>
      <c r="AR6" s="8"/>
      <c r="AS6" s="8"/>
      <c r="AT6" s="8"/>
      <c r="AU6" s="8"/>
      <c r="AV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 s="18" t="str">
        <f>IF(OR(Table_Question_Sets[[#This Row],[Header]]="Yes",Table_Question_Sets[[#This Row],[Text]]=""),"",IF(OR(Table_Question_Sets[[#This Row],[Text]]="true",Table_Question_Sets[[#This Row],[Text]]="false",ISNUMBER(Table_Question_Sets[[#This Row],[Text]])),Table_Question_Sets[[#This Row],[Text]],""""&amp;Table_Question_Sets[[#This Row],[Text]]&amp;""""))</f>
        <v/>
      </c>
      <c r="AX6" s="18" t="str">
        <f>IF(AND(Table_Question_Sets[[#This Row],[Header]]&lt;&gt;"Yes",Table_Question_Sets[[#This Row],[Property]]&lt;&gt;"",Table_Question_Sets[[#This Row],[Summary Label]]&lt;&gt;""),""""&amp;Table_Question_Sets[[#This Row],[Key]]&amp;""": """&amp;Table_Question_Sets[[#This Row],[Summary Label]]&amp;"""","")</f>
        <v/>
      </c>
      <c r="AY6" s="18">
        <f ca="1">IF(Table_Question_Sets[[#This Row],[Header]]="Yes","",_xlfn.NUMBERVALUE(INDIRECT(SUBSTITUTE(ADDRESS(1,COLUMN(),4),"1","")&amp;ROW()-1))+IF(Table_Question_Sets[[#This Row],[Property]]&lt;&gt;"",1,0))</f>
        <v>0</v>
      </c>
      <c r="AZ6" s="18">
        <f ca="1">IF(Table_Question_Sets[[#This Row],[Header]]="Yes","",_xlfn.NUMBERVALUE(INDIRECT(SUBSTITUTE(ADDRESS(1,COLUMN(),4),"1","")&amp;ROW()+1))+IF(Table_Question_Sets[[#This Row],[Property]]&lt;&gt;"",1,0))</f>
        <v>1</v>
      </c>
      <c r="BA6" s="18" t="str">
        <f t="array" aca="1" ref="BA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 s="8" t="str">
        <f xml:space="preserve">
IF(Table_Question_Sets[[#This Row],[Row]]="Yes","]},{""className"": ""row"",""fieldGroup"": [","")&amp;
Table_Question_Sets[[#This Row],[Config Field]]</f>
        <v/>
      </c>
      <c r="BG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H6"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v>
      </c>
      <c r="BI6" s="8" t="str">
        <f>IF(AND(Table_Question_Sets[[#This Row],[Header]]="",Table_Question_Sets[[#This Row],[Property]]&lt;&gt;"",Table_Question_Sets[[#This Row],[Field Type]]&lt;&gt;""),
""""&amp;Table_Question_Sets[[#This Row],[Key]]&amp;"""","")</f>
        <v/>
      </c>
      <c r="BJ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"PLLimit"</v>
      </c>
      <c r="BK6" s="8" t="str">
        <f>IF(AND(Table_Question_Sets[[#This Row],[Header]]&lt;&gt;"Yes",Table_Question_Sets[[#This Row],[Property]]&lt;&gt;"",Table_Question_Sets[[#This Row],[Workflow Role]]&lt;&gt;""),
""""&amp;Table_Question_Sets[[#This Row],[Workflow Role]]&amp;""":"""&amp;Table_Question_Sets[[#This Row],[Key]]&amp;"""","")</f>
        <v/>
      </c>
      <c r="BL6" s="8">
        <f ca="1">IF(Table_Question_Sets[[#This Row],[Header]]="Yes","",_xlfn.NUMBERVALUE(INDIRECT(SUBSTITUTE(ADDRESS(1,COLUMN(),4),"1","")&amp;ROW()+1))+IF(OR(Table_Question_Sets[[#This Row],[Value]]&lt;&gt;"",AND(Table_Question_Sets[[#This Row],[Data Type]]="Repeating",Table_Question_Sets[[#This Row],[Calculation Repeating]]&lt;&gt;"")),1,0))</f>
        <v>1</v>
      </c>
      <c r="BM6" s="8" t="str">
        <f ca="1" xml:space="preserve">
IF(Table_Question_Sets[[#This Row],[Data Type]]="Repeating",
OFFSET(Table_Repeating_Question_Sets[[#Headers],[Property]],MATCH(Table_Question_Sets[[#This Row],[Property]],Table_Repeating_Question_Sets[Property],0),MATCH("Calculation",Table_Repeating_Question_Sets[#Headers],0)-1,1,1),
"")</f>
        <v/>
      </c>
      <c r="BN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"PLLimit": "$20,000,000"</v>
      </c>
      <c r="BP6" s="8" t="str">
        <f ca="1">IF(ISNUMBER(Table_Question_Sets[[#This Row],[Config Use Row]]),INDEX(Table_Question_Sets[Config Rollup],Table_Question_Sets[[#This Row],[Config Use Row]]),"")</f>
        <v>"ratingSecondary":[{"className": "row","fieldGroup":[{"key":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Q6" s="8" t="str">
        <f ca="1">IF(ISNUMBER(Table_Question_Sets[[#This Row],[Config Use Row]]),INDEX(Table_Question_Sets[Config Keys Nested Rollup],Table_Question_Sets[[#This Row],[Config Use Row]]),"")</f>
        <v>"ratingSecondary":["employeeCount","employeeCountUsed","subContractorCount","subContractorCountUsed","animalsInTransit","trailerCover","toolsCover","accidentCover","ratingState","policyStartDate"],</v>
      </c>
      <c r="BR6" s="8" t="str">
        <f ca="1">IF(ISNUMBER(Table_Question_Sets[[#This Row],[Config Use Row]]),INDEX(Table_Question_Sets[Calculation Rollup],Table_Question_Sets[[#This Row],[Config Use Row]]),"")</f>
        <v>"ratingSecondary":{"employeeCount": 2,"employeeCountUsed": 2,"subContractorCount": 3,"subContractorCountUsed": 3,"animalsInTransit": "Yes","trailerCover": "Yes","toolsCover": "Yes","accidentCover": "Yes","ratingState": "VIC","policyStartDate": "08/08/2019"},</v>
      </c>
    </row>
    <row r="7" spans="2:70" s="15" customFormat="1" ht="21" customHeight="1">
      <c r="B7" s="9" t="s">
        <v>72</v>
      </c>
      <c r="C7" s="89"/>
      <c r="D7" s="8" t="e">
        <f ca="1" xml:space="preserve">
IF('Question Sets'!AN19(Table_Question_Sets[[#Headers],[Property]],MATCH("Rating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PLLimit</v>
      </c>
      <c r="F7" s="8" t="str">
        <f>IF(Table_Question_Sets[[#This Row],[Header]]="Yes","",IF(Table_Question_Sets[[#This Row],[Property]]&lt;&gt;"",SUBSTITUTE(Table_Question_Sets[[#This Row],[Property]]," ",""),""))</f>
        <v>PLLimit</v>
      </c>
      <c r="G7" s="88" t="s">
        <v>73</v>
      </c>
      <c r="H7" s="8" t="s">
        <v>74</v>
      </c>
      <c r="I7" s="8" t="s">
        <v>75</v>
      </c>
      <c r="J7" s="9" t="s">
        <v>76</v>
      </c>
      <c r="K7" s="40" t="s">
        <v>71</v>
      </c>
      <c r="L7" s="48"/>
      <c r="M7" s="48"/>
      <c r="N7" s="18"/>
      <c r="O7" s="93"/>
      <c r="P7" s="93"/>
      <c r="Q7" s="93"/>
      <c r="R7" s="93"/>
      <c r="S7" s="93"/>
      <c r="T7" s="9" t="s">
        <v>77</v>
      </c>
      <c r="U7" s="9"/>
      <c r="V7" s="9"/>
      <c r="W7" s="8"/>
      <c r="X7" s="8" t="s">
        <v>78</v>
      </c>
      <c r="Y7" s="9" t="s">
        <v>79</v>
      </c>
      <c r="Z7" s="9"/>
      <c r="AA7" s="9" t="s">
        <v>80</v>
      </c>
      <c r="AB7" s="8"/>
      <c r="AC7" s="8"/>
      <c r="AD7" s="8"/>
      <c r="AE7" s="9"/>
      <c r="AF7" s="89"/>
      <c r="AG7" s="89"/>
      <c r="AH7" s="48"/>
      <c r="AI7" s="48"/>
      <c r="AJ7" s="8"/>
      <c r="AK7"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20000000</v>
      </c>
      <c r="AL7" s="89"/>
      <c r="AM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 s="8"/>
      <c r="AP7" s="93" t="s">
        <v>72</v>
      </c>
      <c r="AQ7" s="8"/>
      <c r="AR7" s="8"/>
      <c r="AS7" s="8"/>
      <c r="AT7" s="8"/>
      <c r="AU7" s="8"/>
      <c r="AV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$20,000,000</v>
      </c>
      <c r="AW7" s="18" t="str">
        <f>IF(OR(Table_Question_Sets[[#This Row],[Header]]="Yes",Table_Question_Sets[[#This Row],[Text]]=""),"",IF(OR(Table_Question_Sets[[#This Row],[Text]]="true",Table_Question_Sets[[#This Row],[Text]]="false",ISNUMBER(Table_Question_Sets[[#This Row],[Text]])),Table_Question_Sets[[#This Row],[Text]],""""&amp;Table_Question_Sets[[#This Row],[Text]]&amp;""""))</f>
        <v>"$20,000,000"</v>
      </c>
      <c r="AX7" s="18" t="str">
        <f>IF(AND(Table_Question_Sets[[#This Row],[Header]]&lt;&gt;"Yes",Table_Question_Sets[[#This Row],[Property]]&lt;&gt;"",Table_Question_Sets[[#This Row],[Summary Label]]&lt;&gt;""),""""&amp;Table_Question_Sets[[#This Row],[Key]]&amp;""": """&amp;Table_Question_Sets[[#This Row],[Summary Label]]&amp;"""","")</f>
        <v>"PLLimit": "PL Limit"</v>
      </c>
      <c r="AY7" s="18">
        <f ca="1">IF(Table_Question_Sets[[#This Row],[Header]]="Yes","",_xlfn.NUMBERVALUE(INDIRECT(SUBSTITUTE(ADDRESS(1,COLUMN(),4),"1","")&amp;ROW()-1))+IF(Table_Question_Sets[[#This Row],[Property]]&lt;&gt;"",1,0))</f>
        <v>1</v>
      </c>
      <c r="AZ7" s="18">
        <f ca="1">IF(Table_Question_Sets[[#This Row],[Header]]="Yes","",_xlfn.NUMBERVALUE(INDIRECT(SUBSTITUTE(ADDRESS(1,COLUMN(),4),"1","")&amp;ROW()+1))+IF(Table_Question_Sets[[#This Row],[Property]]&lt;&gt;"",1,0))</f>
        <v>1</v>
      </c>
      <c r="BA7" s="18" t="str">
        <f t="array" aca="1" ref="BA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v>
      </c>
      <c r="BB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
      </c>
      <c r="BE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F7" s="8" t="str">
        <f ca="1" xml:space="preserve">
IF(Table_Question_Sets[[#This Row],[Row]]="Yes","]},{""className"": ""row"",""fieldGroup"": [","")&amp;
Table_Question_Sets[[#This Row],[Config Field]]</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G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BH7"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16</v>
      </c>
      <c r="BI7" s="8" t="str">
        <f>IF(AND(Table_Question_Sets[[#This Row],[Header]]="",Table_Question_Sets[[#This Row],[Property]]&lt;&gt;"",Table_Question_Sets[[#This Row],[Field Type]]&lt;&gt;""),
""""&amp;Table_Question_Sets[[#This Row],[Key]]&amp;"""","")</f>
        <v>"PLLimit"</v>
      </c>
      <c r="BJ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"PLLimit"</v>
      </c>
      <c r="BK7" s="8" t="str">
        <f>IF(AND(Table_Question_Sets[[#This Row],[Header]]&lt;&gt;"Yes",Table_Question_Sets[[#This Row],[Property]]&lt;&gt;"",Table_Question_Sets[[#This Row],[Workflow Role]]&lt;&gt;""),
""""&amp;Table_Question_Sets[[#This Row],[Workflow Role]]&amp;""":"""&amp;Table_Question_Sets[[#This Row],[Key]]&amp;"""","")</f>
        <v/>
      </c>
      <c r="BL7" s="8">
        <f ca="1">IF(Table_Question_Sets[[#This Row],[Header]]="Yes","",_xlfn.NUMBERVALUE(INDIRECT(SUBSTITUTE(ADDRESS(1,COLUMN(),4),"1","")&amp;ROW()+1))+IF(OR(Table_Question_Sets[[#This Row],[Value]]&lt;&gt;"",AND(Table_Question_Sets[[#This Row],[Data Type]]="Repeating",Table_Question_Sets[[#This Row],[Calculation Repeating]]&lt;&gt;"")),1,0))</f>
        <v>1</v>
      </c>
      <c r="BM7" s="8" t="str">
        <f ca="1" xml:space="preserve">
IF(Table_Question_Sets[[#This Row],[Data Type]]="Repeating",
OFFSET(Table_Repeating_Question_Sets[[#Headers],[Property]],MATCH(Table_Question_Sets[[#This Row],[Property]],Table_Repeating_Question_Sets[Property],0),MATCH("Calculation",Table_Repeating_Question_Sets[#Headers],0)-1,1,1),
"")</f>
        <v/>
      </c>
      <c r="BN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"PLLimit": "$20,000,000"</v>
      </c>
      <c r="BO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"PLLimit": "$20,000,000"</v>
      </c>
      <c r="BP7" s="8" t="str">
        <f ca="1">IF(ISNUMBER(Table_Question_Sets[[#This Row],[Config Use Row]]),INDEX(Table_Question_Sets[Config Rollup],Table_Question_Sets[[#This Row],[Config Use Row]]),"")</f>
        <v>"contact":[{"className": "row","fieldGroup":[{"key":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Q7" s="8" t="str">
        <f ca="1">IF(ISNUMBER(Table_Question_Sets[[#This Row],[Config Use Row]]),INDEX(Table_Question_Sets[Config Keys Nested Rollup],Table_Question_Sets[[#This Row],[Config Use Row]]),"")</f>
        <v>"contact":["name","email","phone","mobile"],</v>
      </c>
      <c r="BR7" s="8" t="str">
        <f ca="1">IF(ISNUMBER(Table_Question_Sets[[#This Row],[Config Use Row]]),INDEX(Table_Question_Sets[Calculation Rollup],Table_Question_Sets[[#This Row],[Config Use Row]]),"")</f>
        <v>"contact":{"name": "Carl Andersson","email": "carlandersson78@gmail.com","mobile": "0490032850"},</v>
      </c>
    </row>
    <row r="8" spans="2:70" ht="29.25" thickBot="1">
      <c r="B8" s="3" t="s">
        <v>81</v>
      </c>
      <c r="C8" s="3" t="s">
        <v>71</v>
      </c>
      <c r="D8" s="3" t="e">
        <f ca="1" xml:space="preserve">
IF('Question Sets'!AN20(Table_Question_Sets[[#Headers],[Property]],MATCH("Rating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8"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ratingSecondary</v>
      </c>
      <c r="F8" s="3" t="str">
        <f>IF(Table_Question_Sets[[#This Row],[Header]]="Yes","",IF(Table_Question_Sets[[#This Row],[Property]]&lt;&gt;"",SUBSTITUTE(Table_Question_Sets[[#This Row],[Property]]," ",""),""))</f>
        <v/>
      </c>
      <c r="G8" s="3"/>
      <c r="H8" s="3"/>
      <c r="I8" s="3"/>
      <c r="J8" s="3"/>
      <c r="K8" s="21"/>
      <c r="L8" s="3"/>
      <c r="M8" s="3"/>
      <c r="N8" s="21"/>
      <c r="O8" s="21"/>
      <c r="P8" s="21"/>
      <c r="Q8" s="21"/>
      <c r="R8" s="21"/>
      <c r="S8" s="21"/>
      <c r="T8" s="3"/>
      <c r="U8" s="3"/>
      <c r="V8" s="3"/>
      <c r="W8" s="3"/>
      <c r="X8" s="3"/>
      <c r="Y8" s="3"/>
      <c r="Z8" s="3"/>
      <c r="AA8" s="3"/>
      <c r="AB8" s="3"/>
      <c r="AC8" s="3"/>
      <c r="AD8" s="3"/>
      <c r="AE8" s="3"/>
      <c r="AF8" s="3"/>
      <c r="AG8" s="3"/>
      <c r="AH8" s="3"/>
      <c r="AI8" s="3"/>
      <c r="AJ8" s="3"/>
      <c r="AK8"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8" s="32"/>
      <c r="AM8"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 s="3"/>
      <c r="AP8" s="21"/>
      <c r="AQ8" s="3"/>
      <c r="AR8" s="3"/>
      <c r="AS8" s="3"/>
      <c r="AT8" s="3"/>
      <c r="AU8" s="3"/>
      <c r="AV8"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8" s="21" t="str">
        <f>IF(OR(Table_Question_Sets[[#This Row],[Header]]="Yes",Table_Question_Sets[[#This Row],[Text]]=""),"",IF(OR(Table_Question_Sets[[#This Row],[Text]]="true",Table_Question_Sets[[#This Row],[Text]]="false",ISNUMBER(Table_Question_Sets[[#This Row],[Text]])),Table_Question_Sets[[#This Row],[Text]],""""&amp;Table_Question_Sets[[#This Row],[Text]]&amp;""""))</f>
        <v/>
      </c>
      <c r="AX8" s="21" t="str">
        <f>IF(AND(Table_Question_Sets[[#This Row],[Header]]&lt;&gt;"Yes",Table_Question_Sets[[#This Row],[Property]]&lt;&gt;"",Table_Question_Sets[[#This Row],[Summary Label]]&lt;&gt;""),""""&amp;Table_Question_Sets[[#This Row],[Key]]&amp;""": """&amp;Table_Question_Sets[[#This Row],[Summary Label]]&amp;"""","")</f>
        <v/>
      </c>
      <c r="AY8" s="21" t="str">
        <f ca="1">IF(Table_Question_Sets[[#This Row],[Header]]="Yes","",_xlfn.NUMBERVALUE(INDIRECT(SUBSTITUTE(ADDRESS(1,COLUMN(),4),"1","")&amp;ROW()-1))+IF(Table_Question_Sets[[#This Row],[Property]]&lt;&gt;"",1,0))</f>
        <v/>
      </c>
      <c r="AZ8" s="21" t="str">
        <f ca="1">IF(Table_Question_Sets[[#This Row],[Header]]="Yes","",_xlfn.NUMBERVALUE(INDIRECT(SUBSTITUTE(ADDRESS(1,COLUMN(),4),"1","")&amp;ROW()+1))+IF(Table_Question_Sets[[#This Row],[Property]]&lt;&gt;"",1,0))</f>
        <v/>
      </c>
      <c r="BA8" s="21" t="str">
        <f t="array" aca="1" ref="BA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8"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8"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8" s="3" t="str">
        <f xml:space="preserve">
IF(Table_Question_Sets[[#This Row],[Row]]="Yes","]},{""className"": ""row"",""fieldGroup"": [","")&amp;
Table_Question_Sets[[#This Row],[Config Field]]</f>
        <v/>
      </c>
      <c r="BG8"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"ratingSecondary":[{"className": "row","fieldGroup":[{"key":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8"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22</v>
      </c>
      <c r="BI8" s="3" t="str">
        <f>IF(AND(Table_Question_Sets[[#This Row],[Header]]="",Table_Question_Sets[[#This Row],[Property]]&lt;&gt;"",Table_Question_Sets[[#This Row],[Field Type]]&lt;&gt;""),
""""&amp;Table_Question_Sets[[#This Row],[Key]]&amp;"""","")</f>
        <v/>
      </c>
      <c r="BJ8"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"ratingSecondary":["employeeCount","employeeCountUsed","subContractorCount","subContractorCountUsed","animalsInTransit","trailerCover","toolsCover","accidentCover","ratingState","policyStartDate"],</v>
      </c>
      <c r="BK8" s="3" t="str">
        <f>IF(AND(Table_Question_Sets[[#This Row],[Header]]&lt;&gt;"Yes",Table_Question_Sets[[#This Row],[Property]]&lt;&gt;"",Table_Question_Sets[[#This Row],[Workflow Role]]&lt;&gt;""),
""""&amp;Table_Question_Sets[[#This Row],[Workflow Role]]&amp;""":"""&amp;Table_Question_Sets[[#This Row],[Key]]&amp;"""","")</f>
        <v/>
      </c>
      <c r="BL8" s="3" t="str">
        <f ca="1">IF(Table_Question_Sets[[#This Row],[Header]]="Yes","",_xlfn.NUMBERVALUE(INDIRECT(SUBSTITUTE(ADDRESS(1,COLUMN(),4),"1","")&amp;ROW()+1))+IF(OR(Table_Question_Sets[[#This Row],[Value]]&lt;&gt;"",AND(Table_Question_Sets[[#This Row],[Data Type]]="Repeating",Table_Question_Sets[[#This Row],[Calculation Repeating]]&lt;&gt;"")),1,0))</f>
        <v/>
      </c>
      <c r="BM8" s="3" t="str">
        <f ca="1" xml:space="preserve">
IF(Table_Question_Sets[[#This Row],[Data Type]]="Repeating",
OFFSET(Table_Repeating_Question_Sets[[#Headers],[Property]],MATCH(Table_Question_Sets[[#This Row],[Property]],Table_Repeating_Question_Sets[Property],0),MATCH("Calculation",Table_Repeating_Question_Sets[#Headers],0)-1,1,1),
"")</f>
        <v/>
      </c>
      <c r="BN8"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8"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"ratingSecondary":{"employeeCount": 2,"employeeCountUsed": 2,"subContractorCount": 3,"subContractorCountUsed": 3,"animalsInTransit": "Yes","trailerCover": "Yes","toolsCover": "Yes","accidentCover": "Yes","ratingState": "VIC","policyStartDate": "08/08/2019"},</v>
      </c>
      <c r="BP8" s="3" t="e">
        <f ca="1">IF(ISNUMBER(Table_Question_Sets[[#This Row],[Config Use Row]]),INDEX(Table_Question_Sets[Config Rollup],Table_Question_Sets[[#This Row],[Config Use Row]]),"")</f>
        <v>#REF!</v>
      </c>
      <c r="BQ8" s="3" t="str">
        <f ca="1">IF(ISNUMBER(Table_Question_Sets[[#This Row],[Config Use Row]]),INDEX(Table_Question_Sets[Config Keys Nested Rollup],Table_Question_Sets[[#This Row],[Config Use Row]]),"")</f>
        <v>"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R8" s="3" t="str">
        <f ca="1">IF(ISNUMBER(Table_Question_Sets[[#This Row],[Config Use Row]]),INDEX(Table_Question_Sets[Calculation Rollup],Table_Question_Sets[[#This Row],[Config Use Row]]),"")</f>
        <v>"personal":{"applicantName":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row>
    <row r="9" spans="2:70" s="15" customFormat="1" ht="21" hidden="1" customHeight="1">
      <c r="B9" s="8"/>
      <c r="C9" s="8"/>
      <c r="D9" s="8" t="e">
        <f ca="1" xml:space="preserve">
IF('Question Sets'!AN21(Table_Question_Sets[[#Headers],[Property]],MATCH("Rating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9" s="8" t="str">
        <f>IF(Table_Question_Sets[[#This Row],[Header]]="Yes","",IF(Table_Question_Sets[[#This Row],[Property]]&lt;&gt;"",SUBSTITUTE(Table_Question_Sets[[#This Row],[Property]]," ",""),""))</f>
        <v/>
      </c>
      <c r="G9" s="10"/>
      <c r="H9" s="8"/>
      <c r="I9" s="8"/>
      <c r="J9" s="8"/>
      <c r="K9" s="48"/>
      <c r="L9" s="48"/>
      <c r="M9" s="48"/>
      <c r="N9" s="8"/>
      <c r="O9" s="8"/>
      <c r="P9" s="8"/>
      <c r="Q9" s="8"/>
      <c r="R9" s="8"/>
      <c r="S9" s="8"/>
      <c r="T9" s="8"/>
      <c r="U9" s="8"/>
      <c r="V9" s="8"/>
      <c r="W9" s="8"/>
      <c r="X9" s="8"/>
      <c r="Y9" s="8"/>
      <c r="Z9" s="8"/>
      <c r="AA9" s="8"/>
      <c r="AB9" s="8"/>
      <c r="AC9" s="8"/>
      <c r="AD9" s="8"/>
      <c r="AE9" s="8"/>
      <c r="AF9" s="8"/>
      <c r="AG9" s="8"/>
      <c r="AH9" s="48"/>
      <c r="AI9" s="48"/>
      <c r="AJ9" s="8"/>
      <c r="AK9"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9" s="89"/>
      <c r="AM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 s="8"/>
      <c r="AP9" s="8"/>
      <c r="AQ9" s="8"/>
      <c r="AR9" s="8"/>
      <c r="AS9" s="8"/>
      <c r="AT9" s="8"/>
      <c r="AU9" s="8"/>
      <c r="AV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9" s="8" t="str">
        <f>IF(OR(Table_Question_Sets[[#This Row],[Header]]="Yes",Table_Question_Sets[[#This Row],[Text]]=""),"",IF(OR(Table_Question_Sets[[#This Row],[Text]]="true",Table_Question_Sets[[#This Row],[Text]]="false",ISNUMBER(Table_Question_Sets[[#This Row],[Text]])),Table_Question_Sets[[#This Row],[Text]],""""&amp;Table_Question_Sets[[#This Row],[Text]]&amp;""""))</f>
        <v/>
      </c>
      <c r="AX9" s="8" t="str">
        <f>IF(AND(Table_Question_Sets[[#This Row],[Header]]&lt;&gt;"Yes",Table_Question_Sets[[#This Row],[Property]]&lt;&gt;"",Table_Question_Sets[[#This Row],[Summary Label]]&lt;&gt;""),""""&amp;Table_Question_Sets[[#This Row],[Key]]&amp;""": """&amp;Table_Question_Sets[[#This Row],[Summary Label]]&amp;"""","")</f>
        <v/>
      </c>
      <c r="AY9" s="18">
        <f ca="1">IF(Table_Question_Sets[[#This Row],[Header]]="Yes","",_xlfn.NUMBERVALUE(INDIRECT(SUBSTITUTE(ADDRESS(1,COLUMN(),4),"1","")&amp;ROW()-1))+IF(Table_Question_Sets[[#This Row],[Property]]&lt;&gt;"",1,0))</f>
        <v>0</v>
      </c>
      <c r="AZ9" s="18">
        <f ca="1">IF(Table_Question_Sets[[#This Row],[Header]]="Yes","",_xlfn.NUMBERVALUE(INDIRECT(SUBSTITUTE(ADDRESS(1,COLUMN(),4),"1","")&amp;ROW()+1))+IF(Table_Question_Sets[[#This Row],[Property]]&lt;&gt;"",1,0))</f>
        <v>10</v>
      </c>
      <c r="BA9" s="8" t="str">
        <f t="array" aca="1" ref="BA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9"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9" s="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9" s="8" t="str">
        <f xml:space="preserve">
IF(Table_Question_Sets[[#This Row],[Row]]="Yes","]},{""className"": ""row"",""fieldGroup"": [","")&amp;
Table_Question_Sets[[#This Row],[Config Field]]</f>
        <v/>
      </c>
      <c r="BG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9"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45</v>
      </c>
      <c r="BI9" s="8" t="str">
        <f>IF(AND(Table_Question_Sets[[#This Row],[Header]]="",Table_Question_Sets[[#This Row],[Property]]&lt;&gt;"",Table_Question_Sets[[#This Row],[Field Type]]&lt;&gt;""),
""""&amp;Table_Question_Sets[[#This Row],[Key]]&amp;"""","")</f>
        <v/>
      </c>
      <c r="BJ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"employeeCount","employeeCountUsed","subContractorCount","subContractorCountUsed","animalsInTransit","trailerCover","toolsCover","accidentCover","ratingState","policyStartDate"</v>
      </c>
      <c r="BK9" s="8" t="str">
        <f>IF(AND(Table_Question_Sets[[#This Row],[Header]]&lt;&gt;"Yes",Table_Question_Sets[[#This Row],[Property]]&lt;&gt;"",Table_Question_Sets[[#This Row],[Workflow Role]]&lt;&gt;""),
""""&amp;Table_Question_Sets[[#This Row],[Workflow Role]]&amp;""":"""&amp;Table_Question_Sets[[#This Row],[Key]]&amp;"""","")</f>
        <v/>
      </c>
      <c r="BL9" s="8">
        <f ca="1">IF(Table_Question_Sets[[#This Row],[Header]]="Yes","",_xlfn.NUMBERVALUE(INDIRECT(SUBSTITUTE(ADDRESS(1,COLUMN(),4),"1","")&amp;ROW()+1))+IF(OR(Table_Question_Sets[[#This Row],[Value]]&lt;&gt;"",AND(Table_Question_Sets[[#This Row],[Data Type]]="Repeating",Table_Question_Sets[[#This Row],[Calculation Repeating]]&lt;&gt;"")),1,0))</f>
        <v>10</v>
      </c>
      <c r="BM9" s="8" t="str">
        <f ca="1" xml:space="preserve">
IF(Table_Question_Sets[[#This Row],[Data Type]]="Repeating",
OFFSET(Table_Repeating_Question_Sets[[#Headers],[Property]],MATCH(Table_Question_Sets[[#This Row],[Property]],Table_Repeating_Question_Sets[Property],0),MATCH("Calculation",Table_Repeating_Question_Sets[#Headers],0)-1,1,1),
"")</f>
        <v/>
      </c>
      <c r="BN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"employeeCount": 2,"employeeCountUsed": 2,"subContractorCount": 3,"subContractorCountUsed": 3,"animalsInTransit": "Yes","trailerCover": "Yes","toolsCover": "Yes","accidentCover": "Yes","ratingState": "VIC","policyStartDate": "08/08/2019"</v>
      </c>
      <c r="BP9" s="8" t="str">
        <f ca="1">IF(ISNUMBER(Table_Question_Sets[[#This Row],[Config Use Row]]),INDEX(Table_Question_Sets[Config Rollup],Table_Question_Sets[[#This Row],[Config Use Row]]),"")</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Q9" s="8" t="str">
        <f ca="1">IF(ISNUMBER(Table_Question_Sets[[#This Row],[Config Use Row]]),INDEX(Table_Question_Sets[Config Keys Nested Rollup],Table_Question_Sets[[#This Row],[Config Use Row]]),"")</f>
        <v>"disclosure":["disclosureHeading","history","historyDetails","insolvency","insolvencyDetails","declaration"],</v>
      </c>
      <c r="BR9" s="8" t="str">
        <f ca="1">IF(ISNUMBER(Table_Question_Sets[[#This Row],[Config Use Row]]),INDEX(Table_Question_Sets[Calculation Rollup],Table_Question_Sets[[#This Row],[Config Use Row]]),"")</f>
        <v>"disclosure":{"history": "No","insolvency": "No","declaration": "Yes"},</v>
      </c>
    </row>
    <row r="10" spans="2:70" s="15" customFormat="1" ht="21" customHeight="1">
      <c r="B10" s="9" t="s">
        <v>82</v>
      </c>
      <c r="C10" s="89"/>
      <c r="D10" s="8" t="e">
        <f ca="1" xml:space="preserve">
IF('Question Sets'!AN22(Table_Question_Sets[[#Headers],[Property]],MATCH("Rating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employeeCount</v>
      </c>
      <c r="F10" s="8" t="str">
        <f>IF(Table_Question_Sets[[#This Row],[Header]]="Yes","",IF(Table_Question_Sets[[#This Row],[Property]]&lt;&gt;"",SUBSTITUTE(Table_Question_Sets[[#This Row],[Property]]," ",""),""))</f>
        <v>EmployeeCount</v>
      </c>
      <c r="G10" s="90" t="s">
        <v>83</v>
      </c>
      <c r="H10" s="9" t="s">
        <v>84</v>
      </c>
      <c r="I10" s="8" t="s">
        <v>85</v>
      </c>
      <c r="J10" s="8" t="s">
        <v>82</v>
      </c>
      <c r="K10" s="40" t="s">
        <v>71</v>
      </c>
      <c r="L10" s="48"/>
      <c r="M10" s="48"/>
      <c r="N10" s="33"/>
      <c r="O10" s="93">
        <v>12</v>
      </c>
      <c r="P10" s="93"/>
      <c r="Q10" s="93"/>
      <c r="R10" s="93"/>
      <c r="S10" s="93" t="s">
        <v>86</v>
      </c>
      <c r="T10" s="9" t="s">
        <v>87</v>
      </c>
      <c r="U10" s="9"/>
      <c r="V10" s="9" t="s">
        <v>88</v>
      </c>
      <c r="W10" s="89" t="s">
        <v>89</v>
      </c>
      <c r="X10" s="8"/>
      <c r="Y10" s="9" t="s">
        <v>90</v>
      </c>
      <c r="Z10" s="9"/>
      <c r="AA10" s="9" t="s">
        <v>91</v>
      </c>
      <c r="AB10" s="8"/>
      <c r="AC10" s="8"/>
      <c r="AD10" s="9"/>
      <c r="AE10" s="8"/>
      <c r="AF10" s="89"/>
      <c r="AG10" s="89"/>
      <c r="AH10" s="49" t="s">
        <v>83</v>
      </c>
      <c r="AI10" s="48"/>
      <c r="AJ10" s="8">
        <v>2</v>
      </c>
      <c r="AK10"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v>
      </c>
      <c r="AL10" s="89"/>
      <c r="AM1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0" s="8"/>
      <c r="AP10" s="93"/>
      <c r="AQ10" s="8"/>
      <c r="AR10" s="8"/>
      <c r="AS10" s="8"/>
      <c r="AT10" s="8"/>
      <c r="AU10" s="8"/>
      <c r="AV1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v>
      </c>
      <c r="AW10" s="18" t="str">
        <f>IF(OR(Table_Question_Sets[[#This Row],[Header]]="Yes",Table_Question_Sets[[#This Row],[Text]]=""),"",IF(OR(Table_Question_Sets[[#This Row],[Text]]="true",Table_Question_Sets[[#This Row],[Text]]="false",ISNUMBER(Table_Question_Sets[[#This Row],[Text]])),Table_Question_Sets[[#This Row],[Text]],""""&amp;Table_Question_Sets[[#This Row],[Text]]&amp;""""))</f>
        <v>"2"</v>
      </c>
      <c r="AX10" s="18" t="str">
        <f>IF(AND(Table_Question_Sets[[#This Row],[Header]]&lt;&gt;"Yes",Table_Question_Sets[[#This Row],[Property]]&lt;&gt;"",Table_Question_Sets[[#This Row],[Summary Label]]&lt;&gt;""),""""&amp;Table_Question_Sets[[#This Row],[Key]]&amp;""": """&amp;Table_Question_Sets[[#This Row],[Summary Label]]&amp;"""","")</f>
        <v/>
      </c>
      <c r="AY10" s="18">
        <f ca="1">IF(Table_Question_Sets[[#This Row],[Header]]="Yes","",_xlfn.NUMBERVALUE(INDIRECT(SUBSTITUTE(ADDRESS(1,COLUMN(),4),"1","")&amp;ROW()-1))+IF(Table_Question_Sets[[#This Row],[Property]]&lt;&gt;"",1,0))</f>
        <v>1</v>
      </c>
      <c r="AZ10" s="18">
        <f ca="1">IF(Table_Question_Sets[[#This Row],[Header]]="Yes","",_xlfn.NUMBERVALUE(INDIRECT(SUBSTITUTE(ADDRESS(1,COLUMN(),4),"1","")&amp;ROW()+1))+IF(Table_Question_Sets[[#This Row],[Property]]&lt;&gt;"",1,0))</f>
        <v>10</v>
      </c>
      <c r="BA10" s="18" t="str">
        <f t="array" aca="1" ref="BA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0","value":"0"},{"label":"1","value":"1"},{"label":"2","value":"2"},{"label":"3","value":"3"},{"label":"4","value":"4"},{"label":"5","value":"5"},{"label":"6","value":"6"},{"label":"7","value":"7"},{"label":"8","value":"8"},{"label":"9","value":"9"},{"label":"10","value":"10"}</v>
      </c>
      <c r="BB1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'PLLimit == null || PLLimit == \'\' || PLLimit == \'0\' || PLLimit == \'$5,000,000\''), ValidationService.minValue(0), ValidationService.maxValue(10)])}</v>
      </c>
      <c r="BC1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0"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
      </c>
      <c r="BE10"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v>
      </c>
      <c r="BF10" s="8" t="str">
        <f ca="1" xml:space="preserve">
IF(Table_Question_Sets[[#This Row],[Row]]="Yes","]},{""className"": ""row"",""fieldGroup"": [","")&amp;
Table_Question_Sets[[#This Row],[Config Field]]</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v>
      </c>
      <c r="BG1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0"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53</v>
      </c>
      <c r="BI10" s="8" t="str">
        <f>IF(AND(Table_Question_Sets[[#This Row],[Header]]="",Table_Question_Sets[[#This Row],[Property]]&lt;&gt;"",Table_Question_Sets[[#This Row],[Field Type]]&lt;&gt;""),
""""&amp;Table_Question_Sets[[#This Row],[Key]]&amp;"""","")</f>
        <v>"employeeCount"</v>
      </c>
      <c r="BJ1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"employeeCount","employeeCountUsed","subContractorCount","subContractorCountUsed","animalsInTransit","trailerCover","toolsCover","accidentCover","ratingState","policyStartDate"</v>
      </c>
      <c r="BK10" s="8" t="str">
        <f>IF(AND(Table_Question_Sets[[#This Row],[Header]]&lt;&gt;"Yes",Table_Question_Sets[[#This Row],[Property]]&lt;&gt;"",Table_Question_Sets[[#This Row],[Workflow Role]]&lt;&gt;""),
""""&amp;Table_Question_Sets[[#This Row],[Workflow Role]]&amp;""":"""&amp;Table_Question_Sets[[#This Row],[Key]]&amp;"""","")</f>
        <v/>
      </c>
      <c r="BL10" s="8">
        <f ca="1">IF(Table_Question_Sets[[#This Row],[Header]]="Yes","",_xlfn.NUMBERVALUE(INDIRECT(SUBSTITUTE(ADDRESS(1,COLUMN(),4),"1","")&amp;ROW()+1))+IF(OR(Table_Question_Sets[[#This Row],[Value]]&lt;&gt;"",AND(Table_Question_Sets[[#This Row],[Data Type]]="Repeating",Table_Question_Sets[[#This Row],[Calculation Repeating]]&lt;&gt;"")),1,0))</f>
        <v>10</v>
      </c>
      <c r="BM10" s="8" t="str">
        <f ca="1" xml:space="preserve">
IF(Table_Question_Sets[[#This Row],[Data Type]]="Repeating",
OFFSET(Table_Repeating_Question_Sets[[#Headers],[Property]],MATCH(Table_Question_Sets[[#This Row],[Property]],Table_Repeating_Question_Sets[Property],0),MATCH("Calculation",Table_Repeating_Question_Sets[#Headers],0)-1,1,1),
"")</f>
        <v/>
      </c>
      <c r="BN1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"employeeCount": 2</v>
      </c>
      <c r="BO1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"employeeCount": 2,"employeeCountUsed": 2,"subContractorCount": 3,"subContractorCountUsed": 3,"animalsInTransit": "Yes","trailerCover": "Yes","toolsCover": "Yes","accidentCover": "Yes","ratingState": "VIC","policyStartDate": "08/08/2019"</v>
      </c>
      <c r="BP10" s="8" t="str">
        <f ca="1">IF(ISNUMBER(Table_Question_Sets[[#This Row],[Config Use Row]]),INDEX(Table_Question_Sets[Config Rollup],Table_Question_Sets[[#This Row],[Config Use Row]]),"")</f>
        <v>"paymentOptions":[{"className": "row","fieldGroup":[{"key":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Q10" s="8" t="str">
        <f ca="1">IF(ISNUMBER(Table_Question_Sets[[#This Row],[Config Use Row]]),INDEX(Table_Question_Sets[Config Keys Nested Rollup],Table_Question_Sets[[#This Row],[Config Use Row]]),"")</f>
        <v>"paymentOptions":["paymentOption"],</v>
      </c>
      <c r="BR10" s="8" t="str">
        <f ca="1">IF(ISNUMBER(Table_Question_Sets[[#This Row],[Config Use Row]]),INDEX(Table_Question_Sets[Calculation Rollup],Table_Question_Sets[[#This Row],[Config Use Row]]),"")</f>
        <v>"paymentOptions":{"paymentOption": "Yearly"},</v>
      </c>
    </row>
    <row r="11" spans="2:70" s="15" customFormat="1" ht="21" customHeight="1">
      <c r="B11" s="9" t="s">
        <v>92</v>
      </c>
      <c r="C11" s="89"/>
      <c r="D11" s="8" t="e">
        <f ca="1" xml:space="preserve">
IF('Question Sets'!AN23(Table_Question_Sets[[#Headers],[Property]],MATCH("Rating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employeeCountUsed</v>
      </c>
      <c r="F11" s="8" t="str">
        <f>IF(Table_Question_Sets[[#This Row],[Header]]="Yes","",IF(Table_Question_Sets[[#This Row],[Property]]&lt;&gt;"",SUBSTITUTE(Table_Question_Sets[[#This Row],[Property]]," ",""),""))</f>
        <v>EmployeeCountUsed</v>
      </c>
      <c r="G11" s="90" t="s">
        <v>83</v>
      </c>
      <c r="H11" s="9" t="s">
        <v>84</v>
      </c>
      <c r="I11" s="9" t="s">
        <v>93</v>
      </c>
      <c r="J11" s="8"/>
      <c r="K11" s="38"/>
      <c r="L11" s="48"/>
      <c r="M11" s="48"/>
      <c r="N11" s="40"/>
      <c r="O11" s="94" t="s">
        <v>94</v>
      </c>
      <c r="P11" s="94"/>
      <c r="Q11" s="94"/>
      <c r="R11" s="94"/>
      <c r="S11" s="93"/>
      <c r="T11" s="8"/>
      <c r="U11" s="9"/>
      <c r="V11" s="8"/>
      <c r="W11" s="8"/>
      <c r="X11" s="8"/>
      <c r="Y11" s="9"/>
      <c r="Z11" s="9"/>
      <c r="AA11" s="9"/>
      <c r="AB11" s="8"/>
      <c r="AC11" s="8"/>
      <c r="AD11" s="8"/>
      <c r="AE11" s="8"/>
      <c r="AF11" s="89"/>
      <c r="AG11" s="89"/>
      <c r="AH11" s="48"/>
      <c r="AI11" s="49" t="s">
        <v>95</v>
      </c>
      <c r="AJ11" s="8"/>
      <c r="AK11"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v>
      </c>
      <c r="AL11" s="89"/>
      <c r="AM1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1" s="8"/>
      <c r="AP11" s="93" t="s">
        <v>96</v>
      </c>
      <c r="AQ11" s="8"/>
      <c r="AR11" s="8"/>
      <c r="AS11" s="8"/>
      <c r="AT11" s="8"/>
      <c r="AU11" s="8"/>
      <c r="AV1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v>
      </c>
      <c r="AW11" s="18" t="str">
        <f>IF(OR(Table_Question_Sets[[#This Row],[Header]]="Yes",Table_Question_Sets[[#This Row],[Text]]=""),"",IF(OR(Table_Question_Sets[[#This Row],[Text]]="true",Table_Question_Sets[[#This Row],[Text]]="false",ISNUMBER(Table_Question_Sets[[#This Row],[Text]])),Table_Question_Sets[[#This Row],[Text]],""""&amp;Table_Question_Sets[[#This Row],[Text]]&amp;""""))</f>
        <v>"2"</v>
      </c>
      <c r="AX11" s="18" t="str">
        <f>IF(AND(Table_Question_Sets[[#This Row],[Header]]&lt;&gt;"Yes",Table_Question_Sets[[#This Row],[Property]]&lt;&gt;"",Table_Question_Sets[[#This Row],[Summary Label]]&lt;&gt;""),""""&amp;Table_Question_Sets[[#This Row],[Key]]&amp;""": """&amp;Table_Question_Sets[[#This Row],[Summary Label]]&amp;"""","")</f>
        <v>"employeeCountUsed": "Employees"</v>
      </c>
      <c r="AY11" s="18">
        <f ca="1">IF(Table_Question_Sets[[#This Row],[Header]]="Yes","",_xlfn.NUMBERVALUE(INDIRECT(SUBSTITUTE(ADDRESS(1,COLUMN(),4),"1","")&amp;ROW()-1))+IF(Table_Question_Sets[[#This Row],[Property]]&lt;&gt;"",1,0))</f>
        <v>2</v>
      </c>
      <c r="AZ11" s="18">
        <f ca="1">IF(Table_Question_Sets[[#This Row],[Header]]="Yes","",_xlfn.NUMBERVALUE(INDIRECT(SUBSTITUTE(ADDRESS(1,COLUMN(),4),"1","")&amp;ROW()+1))+IF(Table_Question_Sets[[#This Row],[Property]]&lt;&gt;"",1,0))</f>
        <v>9</v>
      </c>
      <c r="BA11" s="18" t="str">
        <f t="array" aca="1" ref="BA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"templateOptions":{"calculatedValue":"(PLLimit == null || PLLimit == '' || PLLimit == '0' || PLLimit == '$5,000,000') ? '1' : employeeCount"}</v>
      </c>
      <c r="BE1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"employeeCountUsed","type": "hidden-field","className":"col-xs-12","templateOptions":{"calculatedValue":"(PLLimit == null || PLLimit == '' || PLLimit == '0' || PLLimit == '$5,000,000') ? '1' : employeeCount"},"validators": {"validation": Validators.compose([])},"expressionProperties": { "templateOptions.disabled": "true"}}</v>
      </c>
      <c r="BF11" s="8" t="str">
        <f ca="1" xml:space="preserve">
IF(Table_Question_Sets[[#This Row],[Row]]="Yes","]},{""className"": ""row"",""fieldGroup"": [","")&amp;
Table_Question_Sets[[#This Row],[Config Field]]</f>
        <v>{"key": "employeeCountUsed","type": "hidden-field","className":"col-xs-12","templateOptions":{"calculatedValue":"(PLLimit == null || PLLimit == '' || PLLimit == '0' || PLLimit == '$5,000,000') ? '1' : employeeCount"},"validators": {"validation": Validators.compose([])},"expressionProperties": { "templateOptions.disabled": "true"}}</v>
      </c>
      <c r="BG1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1"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56</v>
      </c>
      <c r="BI11" s="8" t="str">
        <f>IF(AND(Table_Question_Sets[[#This Row],[Header]]="",Table_Question_Sets[[#This Row],[Property]]&lt;&gt;"",Table_Question_Sets[[#This Row],[Field Type]]&lt;&gt;""),
""""&amp;Table_Question_Sets[[#This Row],[Key]]&amp;"""","")</f>
        <v>"employeeCountUsed"</v>
      </c>
      <c r="BJ1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"employeeCountUsed","subContractorCount","subContractorCountUsed","animalsInTransit","trailerCover","toolsCover","accidentCover","ratingState","policyStartDate"</v>
      </c>
      <c r="BK11" s="8" t="str">
        <f>IF(AND(Table_Question_Sets[[#This Row],[Header]]&lt;&gt;"Yes",Table_Question_Sets[[#This Row],[Property]]&lt;&gt;"",Table_Question_Sets[[#This Row],[Workflow Role]]&lt;&gt;""),
""""&amp;Table_Question_Sets[[#This Row],[Workflow Role]]&amp;""":"""&amp;Table_Question_Sets[[#This Row],[Key]]&amp;"""","")</f>
        <v/>
      </c>
      <c r="BL11" s="8">
        <f ca="1">IF(Table_Question_Sets[[#This Row],[Header]]="Yes","",_xlfn.NUMBERVALUE(INDIRECT(SUBSTITUTE(ADDRESS(1,COLUMN(),4),"1","")&amp;ROW()+1))+IF(OR(Table_Question_Sets[[#This Row],[Value]]&lt;&gt;"",AND(Table_Question_Sets[[#This Row],[Data Type]]="Repeating",Table_Question_Sets[[#This Row],[Calculation Repeating]]&lt;&gt;"")),1,0))</f>
        <v>9</v>
      </c>
      <c r="BM11" s="8" t="str">
        <f ca="1" xml:space="preserve">
IF(Table_Question_Sets[[#This Row],[Data Type]]="Repeating",
OFFSET(Table_Repeating_Question_Sets[[#Headers],[Property]],MATCH(Table_Question_Sets[[#This Row],[Property]],Table_Repeating_Question_Sets[Property],0),MATCH("Calculation",Table_Repeating_Question_Sets[#Headers],0)-1,1,1),
"")</f>
        <v/>
      </c>
      <c r="BN1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"employeeCountUsed": 2</v>
      </c>
      <c r="BO1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"employeeCountUsed": 2,"subContractorCount": 3,"subContractorCountUsed": 3,"animalsInTransit": "Yes","trailerCover": "Yes","toolsCover": "Yes","accidentCover": "Yes","ratingState": "VIC","policyStartDate": "08/08/2019"</v>
      </c>
      <c r="BP11" s="8" t="str">
        <f ca="1">IF(ISNUMBER(Table_Question_Sets[[#This Row],[Config Use Row]]),INDEX(Table_Question_Sets[Config Rollup],Table_Question_Sets[[#This Row],[Config Use Row]]),"")</f>
        <v>"paymentMethods":[{"className": "row","fieldGroup":[{"key":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Q11" s="8" t="str">
        <f ca="1">IF(ISNUMBER(Table_Question_Sets[[#This Row],[Config Use Row]]),INDEX(Table_Question_Sets[Config Keys Nested Rollup],Table_Question_Sets[[#This Row],[Config Use Row]]),"")</f>
        <v>"paymentMethods":["paymentMethod","creditCardPhoneNumberMessage","creditCardPhoneNumber","directDebitHeading","accountName","BSB","accountNumber"],</v>
      </c>
      <c r="BR11" s="8" t="str">
        <f ca="1">IF(ISNUMBER(Table_Question_Sets[[#This Row],[Config Use Row]]),INDEX(Table_Question_Sets[Calculation Rollup],Table_Question_Sets[[#This Row],[Config Use Row]]),"")</f>
        <v>"paymentMethods":{"paymentMethod": "EFT"},</v>
      </c>
    </row>
    <row r="12" spans="2:70" s="15" customFormat="1" ht="21" customHeight="1">
      <c r="B12" s="9" t="s">
        <v>97</v>
      </c>
      <c r="C12" s="89"/>
      <c r="D12" s="8" t="e">
        <f ca="1" xml:space="preserve">
IF('Question Sets'!AN24(Table_Question_Sets[[#Headers],[Property]],MATCH("Rating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subContractorCount</v>
      </c>
      <c r="F12" s="8" t="str">
        <f>IF(Table_Question_Sets[[#This Row],[Header]]="Yes","",IF(Table_Question_Sets[[#This Row],[Property]]&lt;&gt;"",SUBSTITUTE(Table_Question_Sets[[#This Row],[Property]]," ",""),""))</f>
        <v>SubContractorCount</v>
      </c>
      <c r="G12" s="90" t="s">
        <v>98</v>
      </c>
      <c r="H12" s="9" t="s">
        <v>84</v>
      </c>
      <c r="I12" s="8" t="s">
        <v>85</v>
      </c>
      <c r="J12" s="8" t="s">
        <v>82</v>
      </c>
      <c r="K12" s="40" t="s">
        <v>71</v>
      </c>
      <c r="L12" s="48"/>
      <c r="M12" s="48"/>
      <c r="N12" s="18"/>
      <c r="O12" s="93">
        <v>12</v>
      </c>
      <c r="P12" s="93"/>
      <c r="Q12" s="93"/>
      <c r="R12" s="93"/>
      <c r="S12" s="93" t="s">
        <v>86</v>
      </c>
      <c r="T12" s="9" t="s">
        <v>99</v>
      </c>
      <c r="U12" s="9"/>
      <c r="V12" s="9" t="s">
        <v>88</v>
      </c>
      <c r="W12" s="89" t="s">
        <v>89</v>
      </c>
      <c r="X12" s="8"/>
      <c r="Y12" s="9" t="s">
        <v>100</v>
      </c>
      <c r="Z12" s="8"/>
      <c r="AA12" s="86" t="s">
        <v>101</v>
      </c>
      <c r="AB12" s="8"/>
      <c r="AC12" s="8"/>
      <c r="AD12" s="9"/>
      <c r="AE12" s="9"/>
      <c r="AF12" s="9"/>
      <c r="AG12" s="9"/>
      <c r="AH12" s="48" t="s">
        <v>102</v>
      </c>
      <c r="AI12" s="48"/>
      <c r="AJ12" s="8">
        <v>0</v>
      </c>
      <c r="AK12"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3</v>
      </c>
      <c r="AL12" s="89"/>
      <c r="AM1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2" s="8"/>
      <c r="AP12" s="93"/>
      <c r="AQ12" s="8"/>
      <c r="AR12" s="8"/>
      <c r="AS12" s="8"/>
      <c r="AT12" s="8"/>
      <c r="AU12" s="8"/>
      <c r="AV1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3</v>
      </c>
      <c r="AW12" s="18" t="str">
        <f>IF(OR(Table_Question_Sets[[#This Row],[Header]]="Yes",Table_Question_Sets[[#This Row],[Text]]=""),"",IF(OR(Table_Question_Sets[[#This Row],[Text]]="true",Table_Question_Sets[[#This Row],[Text]]="false",ISNUMBER(Table_Question_Sets[[#This Row],[Text]])),Table_Question_Sets[[#This Row],[Text]],""""&amp;Table_Question_Sets[[#This Row],[Text]]&amp;""""))</f>
        <v>"3"</v>
      </c>
      <c r="AX12" s="18" t="str">
        <f>IF(AND(Table_Question_Sets[[#This Row],[Header]]&lt;&gt;"Yes",Table_Question_Sets[[#This Row],[Property]]&lt;&gt;"",Table_Question_Sets[[#This Row],[Summary Label]]&lt;&gt;""),""""&amp;Table_Question_Sets[[#This Row],[Key]]&amp;""": """&amp;Table_Question_Sets[[#This Row],[Summary Label]]&amp;"""","")</f>
        <v/>
      </c>
      <c r="AY12" s="18">
        <f ca="1">IF(Table_Question_Sets[[#This Row],[Header]]="Yes","",_xlfn.NUMBERVALUE(INDIRECT(SUBSTITUTE(ADDRESS(1,COLUMN(),4),"1","")&amp;ROW()-1))+IF(Table_Question_Sets[[#This Row],[Property]]&lt;&gt;"",1,0))</f>
        <v>3</v>
      </c>
      <c r="AZ12" s="18">
        <f ca="1">IF(Table_Question_Sets[[#This Row],[Header]]="Yes","",_xlfn.NUMBERVALUE(INDIRECT(SUBSTITUTE(ADDRESS(1,COLUMN(),4),"1","")&amp;ROW()+1))+IF(Table_Question_Sets[[#This Row],[Property]]&lt;&gt;"",1,0))</f>
        <v>8</v>
      </c>
      <c r="BA12" s="18" t="str">
        <f t="array" aca="1" ref="BA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0","value":"0"},{"label":"1","value":"1"},{"label":"2","value":"2"},{"label":"3","value":"3"},{"label":"4","value":"4"},{"label":"5","value":"5"},{"label":"6","value":"6"},{"label":"7","value":"7"},{"label":"8","value":"8"},{"label":"9","value":"9"},{"label":"10","value":"10"}</v>
      </c>
      <c r="BB1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'PLLimit == null || PLLimit == \'\' || PLLimit == \'0\' || PLLimit == \'$5,000,000\''), ValidationService.minValue(0), ValidationService.maxValue(10)])}</v>
      </c>
      <c r="BC1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
      </c>
      <c r="BE1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v>
      </c>
      <c r="BF12" s="8" t="str">
        <f ca="1" xml:space="preserve">
IF(Table_Question_Sets[[#This Row],[Row]]="Yes","]},{""className"": ""row"",""fieldGroup"": [","")&amp;
Table_Question_Sets[[#This Row],[Config Field]]</f>
        <v>{"key":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v>
      </c>
      <c r="BG1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2" s="8">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65</v>
      </c>
      <c r="BI12" s="8" t="str">
        <f>IF(AND(Table_Question_Sets[[#This Row],[Header]]="",Table_Question_Sets[[#This Row],[Property]]&lt;&gt;"",Table_Question_Sets[[#This Row],[Field Type]]&lt;&gt;""),
""""&amp;Table_Question_Sets[[#This Row],[Key]]&amp;"""","")</f>
        <v>"subContractorCount"</v>
      </c>
      <c r="BJ1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"subContractorCount","subContractorCountUsed","animalsInTransit","trailerCover","toolsCover","accidentCover","ratingState","policyStartDate"</v>
      </c>
      <c r="BK12" s="8" t="str">
        <f>IF(AND(Table_Question_Sets[[#This Row],[Header]]&lt;&gt;"Yes",Table_Question_Sets[[#This Row],[Property]]&lt;&gt;"",Table_Question_Sets[[#This Row],[Workflow Role]]&lt;&gt;""),
""""&amp;Table_Question_Sets[[#This Row],[Workflow Role]]&amp;""":"""&amp;Table_Question_Sets[[#This Row],[Key]]&amp;"""","")</f>
        <v/>
      </c>
      <c r="BL12" s="8">
        <f ca="1">IF(Table_Question_Sets[[#This Row],[Header]]="Yes","",_xlfn.NUMBERVALUE(INDIRECT(SUBSTITUTE(ADDRESS(1,COLUMN(),4),"1","")&amp;ROW()+1))+IF(OR(Table_Question_Sets[[#This Row],[Value]]&lt;&gt;"",AND(Table_Question_Sets[[#This Row],[Data Type]]="Repeating",Table_Question_Sets[[#This Row],[Calculation Repeating]]&lt;&gt;"")),1,0))</f>
        <v>8</v>
      </c>
      <c r="BM12" s="8" t="str">
        <f ca="1" xml:space="preserve">
IF(Table_Question_Sets[[#This Row],[Data Type]]="Repeating",
OFFSET(Table_Repeating_Question_Sets[[#Headers],[Property]],MATCH(Table_Question_Sets[[#This Row],[Property]],Table_Repeating_Question_Sets[Property],0),MATCH("Calculation",Table_Repeating_Question_Sets[#Headers],0)-1,1,1),
"")</f>
        <v/>
      </c>
      <c r="BN1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"subContractorCount": 3</v>
      </c>
      <c r="BO1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"subContractorCount": 3,"subContractorCountUsed": 3,"animalsInTransit": "Yes","trailerCover": "Yes","toolsCover": "Yes","accidentCover": "Yes","ratingState": "VIC","policyStartDate": "08/08/2019"</v>
      </c>
      <c r="BP12" s="8" t="str">
        <f ca="1">IF(ISNUMBER(Table_Question_Sets[[#This Row],[Config Use Row]]),INDEX(Table_Question_Sets[Config Rollup],Table_Question_Sets[[#This Row],[Config Use Row]]),"")</f>
        <v>"termsAndConditions":[{"className": "row","fieldGroup":[{"key":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Q12" s="8" t="str">
        <f ca="1">IF(ISNUMBER(Table_Question_Sets[[#This Row],[Config Use Row]]),INDEX(Table_Question_Sets[Config Keys Nested Rollup],Table_Question_Sets[[#This Row],[Config Use Row]]),"")</f>
        <v>"termsAndConditions":["paymentOptionEmailInvoice","directDebitDeclaration"],</v>
      </c>
      <c r="BR12" s="8" t="str">
        <f ca="1">IF(ISNUMBER(Table_Question_Sets[[#This Row],[Config Use Row]]),INDEX(Table_Question_Sets[Calculation Rollup],Table_Question_Sets[[#This Row],[Config Use Row]]),"")</f>
        <v>"termsAndConditions":{},</v>
      </c>
    </row>
    <row r="13" spans="2:70" s="15" customFormat="1" ht="21" customHeight="1">
      <c r="B13" s="9" t="s">
        <v>103</v>
      </c>
      <c r="C13" s="89"/>
      <c r="D13" s="8" t="e">
        <f ca="1" xml:space="preserve">
IF('Question Sets'!AN25(Table_Question_Sets[[#Headers],[Property]],MATCH("Rating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subContractorCountUsed</v>
      </c>
      <c r="F13" s="8" t="str">
        <f>IF(Table_Question_Sets[[#This Row],[Header]]="Yes","",IF(Table_Question_Sets[[#This Row],[Property]]&lt;&gt;"",SUBSTITUTE(Table_Question_Sets[[#This Row],[Property]]," ",""),""))</f>
        <v>SubContractorCountUsed</v>
      </c>
      <c r="G13" s="90" t="s">
        <v>98</v>
      </c>
      <c r="H13" s="9" t="s">
        <v>84</v>
      </c>
      <c r="I13" s="9" t="s">
        <v>93</v>
      </c>
      <c r="J13" s="8"/>
      <c r="K13" s="38"/>
      <c r="L13" s="48"/>
      <c r="M13" s="48"/>
      <c r="N13" s="38"/>
      <c r="O13" s="94" t="s">
        <v>94</v>
      </c>
      <c r="P13" s="94"/>
      <c r="Q13" s="94"/>
      <c r="R13" s="94"/>
      <c r="S13" s="93"/>
      <c r="T13" s="8"/>
      <c r="U13" s="9"/>
      <c r="V13" s="8"/>
      <c r="W13" s="8"/>
      <c r="X13" s="8"/>
      <c r="Y13" s="9"/>
      <c r="Z13" s="8"/>
      <c r="AA13" s="86"/>
      <c r="AB13" s="8"/>
      <c r="AC13" s="8"/>
      <c r="AD13" s="8"/>
      <c r="AE13" s="8"/>
      <c r="AF13" s="9"/>
      <c r="AG13" s="9"/>
      <c r="AH13" s="48"/>
      <c r="AI13" s="49" t="s">
        <v>104</v>
      </c>
      <c r="AJ13" s="8"/>
      <c r="AK13"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3</v>
      </c>
      <c r="AL13" s="89"/>
      <c r="AM1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3" s="8"/>
      <c r="AP13" s="93" t="s">
        <v>105</v>
      </c>
      <c r="AQ13" s="8"/>
      <c r="AR13" s="8"/>
      <c r="AS13" s="8"/>
      <c r="AT13" s="8"/>
      <c r="AU13" s="8"/>
      <c r="AV1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3</v>
      </c>
      <c r="AW13" s="18" t="str">
        <f>IF(OR(Table_Question_Sets[[#This Row],[Header]]="Yes",Table_Question_Sets[[#This Row],[Text]]=""),"",IF(OR(Table_Question_Sets[[#This Row],[Text]]="true",Table_Question_Sets[[#This Row],[Text]]="false",ISNUMBER(Table_Question_Sets[[#This Row],[Text]])),Table_Question_Sets[[#This Row],[Text]],""""&amp;Table_Question_Sets[[#This Row],[Text]]&amp;""""))</f>
        <v>"3"</v>
      </c>
      <c r="AX13" s="18" t="str">
        <f>IF(AND(Table_Question_Sets[[#This Row],[Header]]&lt;&gt;"Yes",Table_Question_Sets[[#This Row],[Property]]&lt;&gt;"",Table_Question_Sets[[#This Row],[Summary Label]]&lt;&gt;""),""""&amp;Table_Question_Sets[[#This Row],[Key]]&amp;""": """&amp;Table_Question_Sets[[#This Row],[Summary Label]]&amp;"""","")</f>
        <v>"subContractorCountUsed": "Sub-Contactors"</v>
      </c>
      <c r="AY13" s="18">
        <f ca="1">IF(Table_Question_Sets[[#This Row],[Header]]="Yes","",_xlfn.NUMBERVALUE(INDIRECT(SUBSTITUTE(ADDRESS(1,COLUMN(),4),"1","")&amp;ROW()-1))+IF(Table_Question_Sets[[#This Row],[Property]]&lt;&gt;"",1,0))</f>
        <v>4</v>
      </c>
      <c r="AZ13" s="18">
        <f ca="1">IF(Table_Question_Sets[[#This Row],[Header]]="Yes","",_xlfn.NUMBERVALUE(INDIRECT(SUBSTITUTE(ADDRESS(1,COLUMN(),4),"1","")&amp;ROW()+1))+IF(Table_Question_Sets[[#This Row],[Property]]&lt;&gt;"",1,0))</f>
        <v>7</v>
      </c>
      <c r="BA13" s="18" t="str">
        <f t="array" aca="1" ref="BA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"templateOptions":{"calculatedValue":"(PLLimit == null || PLLimit == '' || PLLimit == '0' || PLLimit == '$5,000,000') ? '0' : subContractorCount"}</v>
      </c>
      <c r="BE1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"subContractorCountUsed","type": "hidden-field","className":"col-xs-12","templateOptions":{"calculatedValue":"(PLLimit == null || PLLimit == '' || PLLimit == '0' || PLLimit == '$5,000,000') ? '0' : subContractorCount"},"validators": {"validation": Validators.compose([])},"expressionProperties": { "templateOptions.disabled": "true"}}</v>
      </c>
      <c r="BF13" s="8" t="str">
        <f ca="1" xml:space="preserve">
IF(Table_Question_Sets[[#This Row],[Row]]="Yes","]},{""className"": ""row"",""fieldGroup"": [","")&amp;
Table_Question_Sets[[#This Row],[Config Field]]</f>
        <v>{"key": "subContractorCountUsed","type": "hidden-field","className":"col-xs-12","templateOptions":{"calculatedValue":"(PLLimit == null || PLLimit == '' || PLLimit == '0' || PLLimit == '$5,000,000') ? '0' : subContractorCount"},"validators": {"validation": Validators.compose([])},"expressionProperties": { "templateOptions.disabled": "true"}}</v>
      </c>
      <c r="BG1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3" s="8" t="str">
        <f>IF(AND(Table_Question_Sets[[#This Row],[Header]]="",Table_Question_Sets[[#This Row],[Property]]&lt;&gt;"",Table_Question_Sets[[#This Row],[Field Type]]&lt;&gt;""),
""""&amp;Table_Question_Sets[[#This Row],[Key]]&amp;"""","")</f>
        <v>"subContractorCountUsed"</v>
      </c>
      <c r="BJ1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"subContractorCountUsed","animalsInTransit","trailerCover","toolsCover","accidentCover","ratingState","policyStartDate"</v>
      </c>
      <c r="BK13" s="8" t="str">
        <f>IF(AND(Table_Question_Sets[[#This Row],[Header]]&lt;&gt;"Yes",Table_Question_Sets[[#This Row],[Property]]&lt;&gt;"",Table_Question_Sets[[#This Row],[Workflow Role]]&lt;&gt;""),
""""&amp;Table_Question_Sets[[#This Row],[Workflow Role]]&amp;""":"""&amp;Table_Question_Sets[[#This Row],[Key]]&amp;"""","")</f>
        <v/>
      </c>
      <c r="BL13" s="8">
        <f ca="1">IF(Table_Question_Sets[[#This Row],[Header]]="Yes","",_xlfn.NUMBERVALUE(INDIRECT(SUBSTITUTE(ADDRESS(1,COLUMN(),4),"1","")&amp;ROW()+1))+IF(OR(Table_Question_Sets[[#This Row],[Value]]&lt;&gt;"",AND(Table_Question_Sets[[#This Row],[Data Type]]="Repeating",Table_Question_Sets[[#This Row],[Calculation Repeating]]&lt;&gt;"")),1,0))</f>
        <v>7</v>
      </c>
      <c r="BM13" s="8" t="str">
        <f ca="1" xml:space="preserve">
IF(Table_Question_Sets[[#This Row],[Data Type]]="Repeating",
OFFSET(Table_Repeating_Question_Sets[[#Headers],[Property]],MATCH(Table_Question_Sets[[#This Row],[Property]],Table_Repeating_Question_Sets[Property],0),MATCH("Calculation",Table_Repeating_Question_Sets[#Headers],0)-1,1,1),
"")</f>
        <v/>
      </c>
      <c r="BN1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"subContractorCountUsed": 3</v>
      </c>
      <c r="BO1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"subContractorCountUsed": 3,"animalsInTransit": "Yes","trailerCover": "Yes","toolsCover": "Yes","accidentCover": "Yes","ratingState": "VIC","policyStartDate": "08/08/2019"</v>
      </c>
      <c r="BP13" s="8" t="str">
        <f ca="1">IF(ISNUMBER(Table_Question_Sets[[#This Row],[Config Use Row]]),INDEX(Table_Question_Sets[Config Rollup],Table_Question_Sets[[#This Row],[Config Use Row]]),"")</f>
        <v/>
      </c>
      <c r="BQ13" s="8" t="str">
        <f ca="1">IF(ISNUMBER(Table_Question_Sets[[#This Row],[Config Use Row]]),INDEX(Table_Question_Sets[Config Keys Nested Rollup],Table_Question_Sets[[#This Row],[Config Use Row]]),"")</f>
        <v/>
      </c>
      <c r="BR13" s="8" t="str">
        <f ca="1">IF(ISNUMBER(Table_Question_Sets[[#This Row],[Config Use Row]]),INDEX(Table_Question_Sets[Calculation Rollup],Table_Question_Sets[[#This Row],[Config Use Row]]),"")</f>
        <v/>
      </c>
    </row>
    <row r="14" spans="2:70" s="15" customFormat="1" ht="21" customHeight="1">
      <c r="B14" s="9" t="s">
        <v>106</v>
      </c>
      <c r="C14" s="89"/>
      <c r="D14" s="8" t="e">
        <f ca="1" xml:space="preserve">
IF('Question Sets'!AN26(Table_Question_Sets[[#Headers],[Property]],MATCH("Rating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animalsInTransit</v>
      </c>
      <c r="F14" s="8" t="str">
        <f>IF(Table_Question_Sets[[#This Row],[Header]]="Yes","",IF(Table_Question_Sets[[#This Row],[Property]]&lt;&gt;"",SUBSTITUTE(Table_Question_Sets[[#This Row],[Property]]," ",""),""))</f>
        <v>AnimalsInTransit</v>
      </c>
      <c r="G14" s="88" t="s">
        <v>71</v>
      </c>
      <c r="H14" s="8" t="s">
        <v>47</v>
      </c>
      <c r="I14" s="8" t="s">
        <v>75</v>
      </c>
      <c r="J14" s="8" t="s">
        <v>107</v>
      </c>
      <c r="K14" s="40" t="s">
        <v>71</v>
      </c>
      <c r="L14" s="49"/>
      <c r="M14" s="49"/>
      <c r="N14" s="18"/>
      <c r="O14" s="93"/>
      <c r="P14" s="93"/>
      <c r="Q14" s="93"/>
      <c r="R14" s="93"/>
      <c r="S14" s="93"/>
      <c r="T14" s="9" t="s">
        <v>108</v>
      </c>
      <c r="U14" s="9"/>
      <c r="V14" s="8"/>
      <c r="W14" s="8"/>
      <c r="X14" s="8"/>
      <c r="Y14" s="9" t="s">
        <v>109</v>
      </c>
      <c r="Z14" s="9"/>
      <c r="AA14" s="9" t="s">
        <v>110</v>
      </c>
      <c r="AB14" s="9"/>
      <c r="AC14" s="9"/>
      <c r="AD14" s="8"/>
      <c r="AE14" s="9"/>
      <c r="AF14" s="8"/>
      <c r="AG14" s="8"/>
      <c r="AH14" s="53"/>
      <c r="AI14" s="53"/>
      <c r="AJ14" s="73" t="s">
        <v>111</v>
      </c>
      <c r="AK14"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14" s="89"/>
      <c r="AM1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4" s="8"/>
      <c r="AP14" s="93" t="s">
        <v>112</v>
      </c>
      <c r="AQ14" s="8"/>
      <c r="AR14" s="8"/>
      <c r="AS14" s="8"/>
      <c r="AT14" s="8"/>
      <c r="AU14" s="8"/>
      <c r="AV1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14" s="18" t="str">
        <f>IF(OR(Table_Question_Sets[[#This Row],[Header]]="Yes",Table_Question_Sets[[#This Row],[Text]]=""),"",IF(OR(Table_Question_Sets[[#This Row],[Text]]="true",Table_Question_Sets[[#This Row],[Text]]="false",ISNUMBER(Table_Question_Sets[[#This Row],[Text]])),Table_Question_Sets[[#This Row],[Text]],""""&amp;Table_Question_Sets[[#This Row],[Text]]&amp;""""))</f>
        <v>"Yes"</v>
      </c>
      <c r="AX14" s="18" t="str">
        <f>IF(AND(Table_Question_Sets[[#This Row],[Header]]&lt;&gt;"Yes",Table_Question_Sets[[#This Row],[Property]]&lt;&gt;"",Table_Question_Sets[[#This Row],[Summary Label]]&lt;&gt;""),""""&amp;Table_Question_Sets[[#This Row],[Key]]&amp;""": """&amp;Table_Question_Sets[[#This Row],[Summary Label]]&amp;"""","")</f>
        <v>"animalsInTransit": "Animals in Transit Cover"</v>
      </c>
      <c r="AY14" s="18">
        <f ca="1">IF(Table_Question_Sets[[#This Row],[Header]]="Yes","",_xlfn.NUMBERVALUE(INDIRECT(SUBSTITUTE(ADDRESS(1,COLUMN(),4),"1","")&amp;ROW()-1))+IF(Table_Question_Sets[[#This Row],[Property]]&lt;&gt;"",1,0))</f>
        <v>5</v>
      </c>
      <c r="AZ14" s="18">
        <f ca="1">IF(Table_Question_Sets[[#This Row],[Header]]="Yes","",_xlfn.NUMBERVALUE(INDIRECT(SUBSTITUTE(ADDRESS(1,COLUMN(),4),"1","")&amp;ROW()+1))+IF(Table_Question_Sets[[#This Row],[Property]]&lt;&gt;"",1,0))</f>
        <v>6</v>
      </c>
      <c r="BA14" s="18" t="str">
        <f t="array" aca="1" ref="BA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
      </c>
      <c r="BE1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v>
      </c>
      <c r="BF14" s="8" t="str">
        <f ca="1" xml:space="preserve">
IF(Table_Question_Sets[[#This Row],[Row]]="Yes","]},{""className"": ""row"",""fieldGroup"": [","")&amp;
Table_Question_Sets[[#This Row],[Config Field]]</f>
        <v>{"key":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v>
      </c>
      <c r="BG1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4" s="8" t="str">
        <f>IF(AND(Table_Question_Sets[[#This Row],[Header]]="",Table_Question_Sets[[#This Row],[Property]]&lt;&gt;"",Table_Question_Sets[[#This Row],[Field Type]]&lt;&gt;""),
""""&amp;Table_Question_Sets[[#This Row],[Key]]&amp;"""","")</f>
        <v>"animalsInTransit"</v>
      </c>
      <c r="BJ1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"animalsInTransit","trailerCover","toolsCover","accidentCover","ratingState","policyStartDate"</v>
      </c>
      <c r="BK14" s="8" t="str">
        <f>IF(AND(Table_Question_Sets[[#This Row],[Header]]&lt;&gt;"Yes",Table_Question_Sets[[#This Row],[Property]]&lt;&gt;"",Table_Question_Sets[[#This Row],[Workflow Role]]&lt;&gt;""),
""""&amp;Table_Question_Sets[[#This Row],[Workflow Role]]&amp;""":"""&amp;Table_Question_Sets[[#This Row],[Key]]&amp;"""","")</f>
        <v/>
      </c>
      <c r="BL14" s="8">
        <f ca="1">IF(Table_Question_Sets[[#This Row],[Header]]="Yes","",_xlfn.NUMBERVALUE(INDIRECT(SUBSTITUTE(ADDRESS(1,COLUMN(),4),"1","")&amp;ROW()+1))+IF(OR(Table_Question_Sets[[#This Row],[Value]]&lt;&gt;"",AND(Table_Question_Sets[[#This Row],[Data Type]]="Repeating",Table_Question_Sets[[#This Row],[Calculation Repeating]]&lt;&gt;"")),1,0))</f>
        <v>6</v>
      </c>
      <c r="BM14" s="8" t="str">
        <f ca="1" xml:space="preserve">
IF(Table_Question_Sets[[#This Row],[Data Type]]="Repeating",
OFFSET(Table_Repeating_Question_Sets[[#Headers],[Property]],MATCH(Table_Question_Sets[[#This Row],[Property]],Table_Repeating_Question_Sets[Property],0),MATCH("Calculation",Table_Repeating_Question_Sets[#Headers],0)-1,1,1),
"")</f>
        <v/>
      </c>
      <c r="BN1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"animalsInTransit": "Yes"</v>
      </c>
      <c r="BO1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"animalsInTransit": "Yes","trailerCover": "Yes","toolsCover": "Yes","accidentCover": "Yes","ratingState": "VIC","policyStartDate": "08/08/2019"</v>
      </c>
      <c r="BP14" s="8" t="str">
        <f ca="1">IF(ISNUMBER(Table_Question_Sets[[#This Row],[Config Use Row]]),INDEX(Table_Question_Sets[Config Rollup],Table_Question_Sets[[#This Row],[Config Use Row]]),"")</f>
        <v/>
      </c>
      <c r="BQ14" s="8" t="str">
        <f ca="1">IF(ISNUMBER(Table_Question_Sets[[#This Row],[Config Use Row]]),INDEX(Table_Question_Sets[Config Keys Nested Rollup],Table_Question_Sets[[#This Row],[Config Use Row]]),"")</f>
        <v/>
      </c>
      <c r="BR14" s="8" t="str">
        <f ca="1">IF(ISNUMBER(Table_Question_Sets[[#This Row],[Config Use Row]]),INDEX(Table_Question_Sets[Calculation Rollup],Table_Question_Sets[[#This Row],[Config Use Row]]),"")</f>
        <v/>
      </c>
    </row>
    <row r="15" spans="2:70" s="15" customFormat="1" ht="21" customHeight="1">
      <c r="B15" s="9" t="s">
        <v>113</v>
      </c>
      <c r="C15" s="89"/>
      <c r="D15" s="8" t="e">
        <f ca="1" xml:space="preserve">
IF('Question Sets'!AN27(Table_Question_Sets[[#Headers],[Property]],MATCH("Rating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trailerCover</v>
      </c>
      <c r="F15" s="8" t="str">
        <f>IF(Table_Question_Sets[[#This Row],[Header]]="Yes","",IF(Table_Question_Sets[[#This Row],[Property]]&lt;&gt;"",SUBSTITUTE(Table_Question_Sets[[#This Row],[Property]]," ",""),""))</f>
        <v>TrailerCover</v>
      </c>
      <c r="G15" s="88" t="s">
        <v>71</v>
      </c>
      <c r="H15" s="8" t="s">
        <v>47</v>
      </c>
      <c r="I15" s="8" t="s">
        <v>75</v>
      </c>
      <c r="J15" s="8" t="s">
        <v>107</v>
      </c>
      <c r="K15" s="40" t="s">
        <v>71</v>
      </c>
      <c r="L15" s="78"/>
      <c r="M15" s="49"/>
      <c r="N15" s="18"/>
      <c r="O15" s="93"/>
      <c r="P15" s="93"/>
      <c r="Q15" s="93"/>
      <c r="R15" s="93"/>
      <c r="S15" s="93"/>
      <c r="T15" s="9" t="s">
        <v>114</v>
      </c>
      <c r="U15" s="9"/>
      <c r="V15" s="8"/>
      <c r="W15" s="8"/>
      <c r="X15" s="8"/>
      <c r="Y15" s="8" t="s">
        <v>115</v>
      </c>
      <c r="Z15" s="8"/>
      <c r="AA15" s="9" t="s">
        <v>116</v>
      </c>
      <c r="AB15" s="9"/>
      <c r="AC15" s="9"/>
      <c r="AD15" s="8"/>
      <c r="AE15" s="8"/>
      <c r="AF15" s="8"/>
      <c r="AG15" s="8"/>
      <c r="AH15" s="53"/>
      <c r="AI15" s="53"/>
      <c r="AJ15" s="73" t="s">
        <v>111</v>
      </c>
      <c r="AK15"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15" s="89"/>
      <c r="AM1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5" s="8"/>
      <c r="AP15" s="93" t="s">
        <v>113</v>
      </c>
      <c r="AQ15" s="8"/>
      <c r="AR15" s="8"/>
      <c r="AS15" s="8"/>
      <c r="AT15" s="8"/>
      <c r="AU15" s="8"/>
      <c r="AV1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15" s="18" t="str">
        <f>IF(OR(Table_Question_Sets[[#This Row],[Header]]="Yes",Table_Question_Sets[[#This Row],[Text]]=""),"",IF(OR(Table_Question_Sets[[#This Row],[Text]]="true",Table_Question_Sets[[#This Row],[Text]]="false",ISNUMBER(Table_Question_Sets[[#This Row],[Text]])),Table_Question_Sets[[#This Row],[Text]],""""&amp;Table_Question_Sets[[#This Row],[Text]]&amp;""""))</f>
        <v>"Yes"</v>
      </c>
      <c r="AX15" s="18" t="str">
        <f>IF(AND(Table_Question_Sets[[#This Row],[Header]]&lt;&gt;"Yes",Table_Question_Sets[[#This Row],[Property]]&lt;&gt;"",Table_Question_Sets[[#This Row],[Summary Label]]&lt;&gt;""),""""&amp;Table_Question_Sets[[#This Row],[Key]]&amp;""": """&amp;Table_Question_Sets[[#This Row],[Summary Label]]&amp;"""","")</f>
        <v>"trailerCover": "Trailer Cover"</v>
      </c>
      <c r="AY15" s="18">
        <f ca="1">IF(Table_Question_Sets[[#This Row],[Header]]="Yes","",_xlfn.NUMBERVALUE(INDIRECT(SUBSTITUTE(ADDRESS(1,COLUMN(),4),"1","")&amp;ROW()-1))+IF(Table_Question_Sets[[#This Row],[Property]]&lt;&gt;"",1,0))</f>
        <v>6</v>
      </c>
      <c r="AZ15" s="18">
        <f ca="1">IF(Table_Question_Sets[[#This Row],[Header]]="Yes","",_xlfn.NUMBERVALUE(INDIRECT(SUBSTITUTE(ADDRESS(1,COLUMN(),4),"1","")&amp;ROW()+1))+IF(Table_Question_Sets[[#This Row],[Property]]&lt;&gt;"",1,0))</f>
        <v>5</v>
      </c>
      <c r="BA15" s="18" t="str">
        <f t="array" aca="1" ref="BA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
      </c>
      <c r="BE1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v>
      </c>
      <c r="BF15" s="8" t="str">
        <f ca="1" xml:space="preserve">
IF(Table_Question_Sets[[#This Row],[Row]]="Yes","]},{""className"": ""row"",""fieldGroup"": [","")&amp;
Table_Question_Sets[[#This Row],[Config Field]]</f>
        <v>{"key":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v>
      </c>
      <c r="BG1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5" s="8" t="str">
        <f>IF(AND(Table_Question_Sets[[#This Row],[Header]]="",Table_Question_Sets[[#This Row],[Property]]&lt;&gt;"",Table_Question_Sets[[#This Row],[Field Type]]&lt;&gt;""),
""""&amp;Table_Question_Sets[[#This Row],[Key]]&amp;"""","")</f>
        <v>"trailerCover"</v>
      </c>
      <c r="BJ1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"trailerCover","toolsCover","accidentCover","ratingState","policyStartDate"</v>
      </c>
      <c r="BK15" s="8" t="str">
        <f>IF(AND(Table_Question_Sets[[#This Row],[Header]]&lt;&gt;"Yes",Table_Question_Sets[[#This Row],[Property]]&lt;&gt;"",Table_Question_Sets[[#This Row],[Workflow Role]]&lt;&gt;""),
""""&amp;Table_Question_Sets[[#This Row],[Workflow Role]]&amp;""":"""&amp;Table_Question_Sets[[#This Row],[Key]]&amp;"""","")</f>
        <v/>
      </c>
      <c r="BL15" s="8">
        <f ca="1">IF(Table_Question_Sets[[#This Row],[Header]]="Yes","",_xlfn.NUMBERVALUE(INDIRECT(SUBSTITUTE(ADDRESS(1,COLUMN(),4),"1","")&amp;ROW()+1))+IF(OR(Table_Question_Sets[[#This Row],[Value]]&lt;&gt;"",AND(Table_Question_Sets[[#This Row],[Data Type]]="Repeating",Table_Question_Sets[[#This Row],[Calculation Repeating]]&lt;&gt;"")),1,0))</f>
        <v>5</v>
      </c>
      <c r="BM15" s="8" t="str">
        <f ca="1" xml:space="preserve">
IF(Table_Question_Sets[[#This Row],[Data Type]]="Repeating",
OFFSET(Table_Repeating_Question_Sets[[#Headers],[Property]],MATCH(Table_Question_Sets[[#This Row],[Property]],Table_Repeating_Question_Sets[Property],0),MATCH("Calculation",Table_Repeating_Question_Sets[#Headers],0)-1,1,1),
"")</f>
        <v/>
      </c>
      <c r="BN1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"trailerCover": "Yes"</v>
      </c>
      <c r="BO1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"trailerCover": "Yes","toolsCover": "Yes","accidentCover": "Yes","ratingState": "VIC","policyStartDate": "08/08/2019"</v>
      </c>
      <c r="BP15" s="8" t="str">
        <f ca="1">IF(ISNUMBER(Table_Question_Sets[[#This Row],[Config Use Row]]),INDEX(Table_Question_Sets[Config Rollup],Table_Question_Sets[[#This Row],[Config Use Row]]),"")</f>
        <v/>
      </c>
      <c r="BQ15" s="8" t="str">
        <f ca="1">IF(ISNUMBER(Table_Question_Sets[[#This Row],[Config Use Row]]),INDEX(Table_Question_Sets[Config Keys Nested Rollup],Table_Question_Sets[[#This Row],[Config Use Row]]),"")</f>
        <v/>
      </c>
      <c r="BR15" s="8" t="str">
        <f ca="1">IF(ISNUMBER(Table_Question_Sets[[#This Row],[Config Use Row]]),INDEX(Table_Question_Sets[Calculation Rollup],Table_Question_Sets[[#This Row],[Config Use Row]]),"")</f>
        <v/>
      </c>
    </row>
    <row r="16" spans="2:70" s="15" customFormat="1" ht="21" customHeight="1">
      <c r="B16" s="9" t="s">
        <v>117</v>
      </c>
      <c r="C16" s="89"/>
      <c r="D16" s="8" t="e">
        <f ca="1" xml:space="preserve">
IF('Question Sets'!AN28(Table_Question_Sets[[#Headers],[Property]],MATCH("Rating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toolsCover</v>
      </c>
      <c r="F16" s="8" t="str">
        <f>IF(Table_Question_Sets[[#This Row],[Header]]="Yes","",IF(Table_Question_Sets[[#This Row],[Property]]&lt;&gt;"",SUBSTITUTE(Table_Question_Sets[[#This Row],[Property]]," ",""),""))</f>
        <v>ToolsCover</v>
      </c>
      <c r="G16" s="88" t="s">
        <v>71</v>
      </c>
      <c r="H16" s="8" t="s">
        <v>47</v>
      </c>
      <c r="I16" s="8" t="s">
        <v>75</v>
      </c>
      <c r="J16" s="8" t="s">
        <v>107</v>
      </c>
      <c r="K16" s="40" t="s">
        <v>71</v>
      </c>
      <c r="L16" s="48"/>
      <c r="M16" s="48"/>
      <c r="N16" s="33"/>
      <c r="O16" s="18"/>
      <c r="P16" s="18"/>
      <c r="Q16" s="18"/>
      <c r="R16" s="18"/>
      <c r="S16" s="18"/>
      <c r="T16" s="9" t="s">
        <v>118</v>
      </c>
      <c r="U16" s="9"/>
      <c r="V16" s="8"/>
      <c r="W16" s="8"/>
      <c r="X16" s="8"/>
      <c r="Y16" s="9" t="s">
        <v>119</v>
      </c>
      <c r="Z16" s="9"/>
      <c r="AA16" s="9" t="s">
        <v>120</v>
      </c>
      <c r="AB16" s="9"/>
      <c r="AC16" s="9"/>
      <c r="AD16" s="8"/>
      <c r="AE16" s="8"/>
      <c r="AF16" s="8"/>
      <c r="AG16" s="8"/>
      <c r="AH16" s="48"/>
      <c r="AI16" s="48"/>
      <c r="AJ16" s="73" t="s">
        <v>111</v>
      </c>
      <c r="AK1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16" s="89"/>
      <c r="AM1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6" s="9"/>
      <c r="AP16" s="18" t="s">
        <v>117</v>
      </c>
      <c r="AQ16" s="8"/>
      <c r="AR16" s="8"/>
      <c r="AS16" s="8"/>
      <c r="AT16" s="8"/>
      <c r="AU16" s="8"/>
      <c r="AV1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16" s="18" t="str">
        <f>IF(OR(Table_Question_Sets[[#This Row],[Header]]="Yes",Table_Question_Sets[[#This Row],[Text]]=""),"",IF(OR(Table_Question_Sets[[#This Row],[Text]]="true",Table_Question_Sets[[#This Row],[Text]]="false",ISNUMBER(Table_Question_Sets[[#This Row],[Text]])),Table_Question_Sets[[#This Row],[Text]],""""&amp;Table_Question_Sets[[#This Row],[Text]]&amp;""""))</f>
        <v>"Yes"</v>
      </c>
      <c r="AX16" s="18" t="str">
        <f>IF(AND(Table_Question_Sets[[#This Row],[Header]]&lt;&gt;"Yes",Table_Question_Sets[[#This Row],[Property]]&lt;&gt;"",Table_Question_Sets[[#This Row],[Summary Label]]&lt;&gt;""),""""&amp;Table_Question_Sets[[#This Row],[Key]]&amp;""": """&amp;Table_Question_Sets[[#This Row],[Summary Label]]&amp;"""","")</f>
        <v>"toolsCover": "Tools Cover"</v>
      </c>
      <c r="AY16" s="18">
        <f ca="1">IF(Table_Question_Sets[[#This Row],[Header]]="Yes","",_xlfn.NUMBERVALUE(INDIRECT(SUBSTITUTE(ADDRESS(1,COLUMN(),4),"1","")&amp;ROW()-1))+IF(Table_Question_Sets[[#This Row],[Property]]&lt;&gt;"",1,0))</f>
        <v>7</v>
      </c>
      <c r="AZ16" s="18">
        <f ca="1">IF(Table_Question_Sets[[#This Row],[Header]]="Yes","",_xlfn.NUMBERVALUE(INDIRECT(SUBSTITUTE(ADDRESS(1,COLUMN(),4),"1","")&amp;ROW()+1))+IF(Table_Question_Sets[[#This Row],[Property]]&lt;&gt;"",1,0))</f>
        <v>4</v>
      </c>
      <c r="BA16" s="18" t="str">
        <f t="array" aca="1" ref="BA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6"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
      </c>
      <c r="BE1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v>
      </c>
      <c r="BF16" s="8" t="str">
        <f ca="1" xml:space="preserve">
IF(Table_Question_Sets[[#This Row],[Row]]="Yes","]},{""className"": ""row"",""fieldGroup"": [","")&amp;
Table_Question_Sets[[#This Row],[Config Field]]</f>
        <v>{"key":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v>
      </c>
      <c r="BG1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6" s="8" t="str">
        <f>IF(AND(Table_Question_Sets[[#This Row],[Header]]="",Table_Question_Sets[[#This Row],[Property]]&lt;&gt;"",Table_Question_Sets[[#This Row],[Field Type]]&lt;&gt;""),
""""&amp;Table_Question_Sets[[#This Row],[Key]]&amp;"""","")</f>
        <v>"toolsCover"</v>
      </c>
      <c r="BJ1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"toolsCover","accidentCover","ratingState","policyStartDate"</v>
      </c>
      <c r="BK16" s="8" t="str">
        <f>IF(AND(Table_Question_Sets[[#This Row],[Header]]&lt;&gt;"Yes",Table_Question_Sets[[#This Row],[Property]]&lt;&gt;"",Table_Question_Sets[[#This Row],[Workflow Role]]&lt;&gt;""),
""""&amp;Table_Question_Sets[[#This Row],[Workflow Role]]&amp;""":"""&amp;Table_Question_Sets[[#This Row],[Key]]&amp;"""","")</f>
        <v/>
      </c>
      <c r="BL16" s="8">
        <f ca="1">IF(Table_Question_Sets[[#This Row],[Header]]="Yes","",_xlfn.NUMBERVALUE(INDIRECT(SUBSTITUTE(ADDRESS(1,COLUMN(),4),"1","")&amp;ROW()+1))+IF(OR(Table_Question_Sets[[#This Row],[Value]]&lt;&gt;"",AND(Table_Question_Sets[[#This Row],[Data Type]]="Repeating",Table_Question_Sets[[#This Row],[Calculation Repeating]]&lt;&gt;"")),1,0))</f>
        <v>4</v>
      </c>
      <c r="BM16" s="8" t="str">
        <f ca="1" xml:space="preserve">
IF(Table_Question_Sets[[#This Row],[Data Type]]="Repeating",
OFFSET(Table_Repeating_Question_Sets[[#Headers],[Property]],MATCH(Table_Question_Sets[[#This Row],[Property]],Table_Repeating_Question_Sets[Property],0),MATCH("Calculation",Table_Repeating_Question_Sets[#Headers],0)-1,1,1),
"")</f>
        <v/>
      </c>
      <c r="BN1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"toolsCover": "Yes"</v>
      </c>
      <c r="BO1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"toolsCover": "Yes","accidentCover": "Yes","ratingState": "VIC","policyStartDate": "08/08/2019"</v>
      </c>
      <c r="BP16" s="8" t="str">
        <f ca="1">IF(ISNUMBER(Table_Question_Sets[[#This Row],[Config Use Row]]),INDEX(Table_Question_Sets[Config Rollup],Table_Question_Sets[[#This Row],[Config Use Row]]),"")</f>
        <v/>
      </c>
      <c r="BQ16" s="8" t="str">
        <f ca="1">IF(ISNUMBER(Table_Question_Sets[[#This Row],[Config Use Row]]),INDEX(Table_Question_Sets[Config Keys Nested Rollup],Table_Question_Sets[[#This Row],[Config Use Row]]),"")</f>
        <v/>
      </c>
      <c r="BR16" s="8" t="str">
        <f ca="1">IF(ISNUMBER(Table_Question_Sets[[#This Row],[Config Use Row]]),INDEX(Table_Question_Sets[Calculation Rollup],Table_Question_Sets[[#This Row],[Config Use Row]]),"")</f>
        <v/>
      </c>
    </row>
    <row r="17" spans="2:70" s="15" customFormat="1" ht="21" customHeight="1">
      <c r="B17" s="9" t="s">
        <v>121</v>
      </c>
      <c r="C17" s="89"/>
      <c r="D17" s="8" t="e">
        <f ca="1" xml:space="preserve">
IF('Question Sets'!AN29(Table_Question_Sets[[#Headers],[Property]],MATCH("Rating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accidentCover</v>
      </c>
      <c r="F17" s="8" t="str">
        <f>IF(Table_Question_Sets[[#This Row],[Header]]="Yes","",IF(Table_Question_Sets[[#This Row],[Property]]&lt;&gt;"",SUBSTITUTE(Table_Question_Sets[[#This Row],[Property]]," ",""),""))</f>
        <v>AccidentCover</v>
      </c>
      <c r="G17" s="88" t="s">
        <v>71</v>
      </c>
      <c r="H17" s="9" t="s">
        <v>47</v>
      </c>
      <c r="I17" s="9" t="s">
        <v>75</v>
      </c>
      <c r="J17" s="9" t="s">
        <v>107</v>
      </c>
      <c r="K17" s="40" t="s">
        <v>71</v>
      </c>
      <c r="L17" s="48"/>
      <c r="M17" s="48"/>
      <c r="N17" s="18"/>
      <c r="O17" s="18"/>
      <c r="P17" s="18"/>
      <c r="Q17" s="18"/>
      <c r="R17" s="18"/>
      <c r="S17" s="18"/>
      <c r="T17" s="9" t="s">
        <v>122</v>
      </c>
      <c r="U17" s="9"/>
      <c r="V17" s="8"/>
      <c r="W17" s="8"/>
      <c r="X17" s="8"/>
      <c r="Y17" s="9" t="s">
        <v>123</v>
      </c>
      <c r="Z17" s="9"/>
      <c r="AA17" s="9" t="s">
        <v>124</v>
      </c>
      <c r="AB17" s="9"/>
      <c r="AC17" s="9"/>
      <c r="AD17" s="8"/>
      <c r="AE17" s="8"/>
      <c r="AF17" s="8"/>
      <c r="AG17" s="8"/>
      <c r="AH17" s="48"/>
      <c r="AI17" s="48"/>
      <c r="AJ17" s="73" t="s">
        <v>125</v>
      </c>
      <c r="AK17"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17" s="89"/>
      <c r="AM1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7" s="8"/>
      <c r="AP17" s="18"/>
      <c r="AQ17" s="8"/>
      <c r="AR17" s="8"/>
      <c r="AS17" s="8"/>
      <c r="AT17" s="8"/>
      <c r="AU17" s="8"/>
      <c r="AV1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17" s="18" t="str">
        <f>IF(OR(Table_Question_Sets[[#This Row],[Header]]="Yes",Table_Question_Sets[[#This Row],[Text]]=""),"",IF(OR(Table_Question_Sets[[#This Row],[Text]]="true",Table_Question_Sets[[#This Row],[Text]]="false",ISNUMBER(Table_Question_Sets[[#This Row],[Text]])),Table_Question_Sets[[#This Row],[Text]],""""&amp;Table_Question_Sets[[#This Row],[Text]]&amp;""""))</f>
        <v>"Yes"</v>
      </c>
      <c r="AX17" s="18" t="str">
        <f>IF(AND(Table_Question_Sets[[#This Row],[Header]]&lt;&gt;"Yes",Table_Question_Sets[[#This Row],[Property]]&lt;&gt;"",Table_Question_Sets[[#This Row],[Summary Label]]&lt;&gt;""),""""&amp;Table_Question_Sets[[#This Row],[Key]]&amp;""": """&amp;Table_Question_Sets[[#This Row],[Summary Label]]&amp;"""","")</f>
        <v/>
      </c>
      <c r="AY17" s="18">
        <f ca="1">IF(Table_Question_Sets[[#This Row],[Header]]="Yes","",_xlfn.NUMBERVALUE(INDIRECT(SUBSTITUTE(ADDRESS(1,COLUMN(),4),"1","")&amp;ROW()-1))+IF(Table_Question_Sets[[#This Row],[Property]]&lt;&gt;"",1,0))</f>
        <v>8</v>
      </c>
      <c r="AZ17" s="18">
        <f ca="1">IF(Table_Question_Sets[[#This Row],[Header]]="Yes","",_xlfn.NUMBERVALUE(INDIRECT(SUBSTITUTE(ADDRESS(1,COLUMN(),4),"1","")&amp;ROW()+1))+IF(Table_Question_Sets[[#This Row],[Property]]&lt;&gt;"",1,0))</f>
        <v>3</v>
      </c>
      <c r="BA17" s="18" t="str">
        <f t="array" aca="1" ref="BA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1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7"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
      </c>
      <c r="BE1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v>
      </c>
      <c r="BF17" s="8" t="str">
        <f ca="1" xml:space="preserve">
IF(Table_Question_Sets[[#This Row],[Row]]="Yes","]},{""className"": ""row"",""fieldGroup"": [","")&amp;
Table_Question_Sets[[#This Row],[Config Field]]</f>
        <v>{"key":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v>
      </c>
      <c r="BG1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7" s="8" t="str">
        <f>IF(AND(Table_Question_Sets[[#This Row],[Header]]="",Table_Question_Sets[[#This Row],[Property]]&lt;&gt;"",Table_Question_Sets[[#This Row],[Field Type]]&lt;&gt;""),
""""&amp;Table_Question_Sets[[#This Row],[Key]]&amp;"""","")</f>
        <v>"accidentCover"</v>
      </c>
      <c r="BJ1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"accidentCover","ratingState","policyStartDate"</v>
      </c>
      <c r="BK17" s="8" t="str">
        <f>IF(AND(Table_Question_Sets[[#This Row],[Header]]&lt;&gt;"Yes",Table_Question_Sets[[#This Row],[Property]]&lt;&gt;"",Table_Question_Sets[[#This Row],[Workflow Role]]&lt;&gt;""),
""""&amp;Table_Question_Sets[[#This Row],[Workflow Role]]&amp;""":"""&amp;Table_Question_Sets[[#This Row],[Key]]&amp;"""","")</f>
        <v/>
      </c>
      <c r="BL17" s="8">
        <f ca="1">IF(Table_Question_Sets[[#This Row],[Header]]="Yes","",_xlfn.NUMBERVALUE(INDIRECT(SUBSTITUTE(ADDRESS(1,COLUMN(),4),"1","")&amp;ROW()+1))+IF(OR(Table_Question_Sets[[#This Row],[Value]]&lt;&gt;"",AND(Table_Question_Sets[[#This Row],[Data Type]]="Repeating",Table_Question_Sets[[#This Row],[Calculation Repeating]]&lt;&gt;"")),1,0))</f>
        <v>3</v>
      </c>
      <c r="BM17" s="8" t="str">
        <f ca="1" xml:space="preserve">
IF(Table_Question_Sets[[#This Row],[Data Type]]="Repeating",
OFFSET(Table_Repeating_Question_Sets[[#Headers],[Property]],MATCH(Table_Question_Sets[[#This Row],[Property]],Table_Repeating_Question_Sets[Property],0),MATCH("Calculation",Table_Repeating_Question_Sets[#Headers],0)-1,1,1),
"")</f>
        <v/>
      </c>
      <c r="BN1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"accidentCover": "Yes"</v>
      </c>
      <c r="BO1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"accidentCover": "Yes","ratingState": "VIC","policyStartDate": "08/08/2019"</v>
      </c>
      <c r="BP17" s="8" t="str">
        <f ca="1">IF(ISNUMBER(Table_Question_Sets[[#This Row],[Config Use Row]]),INDEX(Table_Question_Sets[Config Rollup],Table_Question_Sets[[#This Row],[Config Use Row]]),"")</f>
        <v/>
      </c>
      <c r="BQ17" s="8" t="str">
        <f ca="1">IF(ISNUMBER(Table_Question_Sets[[#This Row],[Config Use Row]]),INDEX(Table_Question_Sets[Config Keys Nested Rollup],Table_Question_Sets[[#This Row],[Config Use Row]]),"")</f>
        <v/>
      </c>
      <c r="BR17" s="8" t="str">
        <f ca="1">IF(ISNUMBER(Table_Question_Sets[[#This Row],[Config Use Row]]),INDEX(Table_Question_Sets[Calculation Rollup],Table_Question_Sets[[#This Row],[Config Use Row]]),"")</f>
        <v/>
      </c>
    </row>
    <row r="18" spans="2:70" s="15" customFormat="1" ht="21" customHeight="1">
      <c r="B18" s="8" t="s">
        <v>126</v>
      </c>
      <c r="C18" s="89"/>
      <c r="D18" s="8" t="e">
        <f ca="1" xml:space="preserve">
IF('Question Sets'!AN30(Table_Question_Sets[[#Headers],[Property]],MATCH("Rating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ratingState</v>
      </c>
      <c r="F18" s="8" t="str">
        <f>IF(Table_Question_Sets[[#This Row],[Header]]="Yes","",IF(Table_Question_Sets[[#This Row],[Property]]&lt;&gt;"",SUBSTITUTE(Table_Question_Sets[[#This Row],[Property]]," ",""),""))</f>
        <v>RatingState</v>
      </c>
      <c r="G18" s="13" t="s">
        <v>127</v>
      </c>
      <c r="H18" s="8" t="s">
        <v>47</v>
      </c>
      <c r="I18" s="9" t="s">
        <v>75</v>
      </c>
      <c r="J18" s="9" t="s">
        <v>128</v>
      </c>
      <c r="K18" s="40" t="s">
        <v>71</v>
      </c>
      <c r="L18" s="48"/>
      <c r="M18" s="48"/>
      <c r="N18" s="18"/>
      <c r="O18" s="93">
        <v>12</v>
      </c>
      <c r="P18" s="93"/>
      <c r="Q18" s="93"/>
      <c r="R18" s="93"/>
      <c r="S18" s="93"/>
      <c r="T18" s="9" t="s">
        <v>129</v>
      </c>
      <c r="U18" s="9"/>
      <c r="V18" s="8"/>
      <c r="W18" s="8"/>
      <c r="X18" s="8"/>
      <c r="Y18" s="9" t="s">
        <v>130</v>
      </c>
      <c r="Z18" s="8"/>
      <c r="AA18" s="89" t="s">
        <v>131</v>
      </c>
      <c r="AB18" s="8"/>
      <c r="AC18" s="95"/>
      <c r="AD18" s="8"/>
      <c r="AE18" s="8"/>
      <c r="AF18" s="89"/>
      <c r="AG18" s="89"/>
      <c r="AH18" s="79"/>
      <c r="AI18" s="79"/>
      <c r="AJ18" s="9" t="s">
        <v>127</v>
      </c>
      <c r="AK1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VIC</v>
      </c>
      <c r="AL18" s="89"/>
      <c r="AM1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8" s="8"/>
      <c r="AP18" s="93" t="s">
        <v>128</v>
      </c>
      <c r="AQ18" s="8"/>
      <c r="AR18" s="8"/>
      <c r="AS18" s="8"/>
      <c r="AT18" s="8"/>
      <c r="AU18" s="8"/>
      <c r="AV1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VIC</v>
      </c>
      <c r="AW18" s="18" t="str">
        <f>IF(OR(Table_Question_Sets[[#This Row],[Header]]="Yes",Table_Question_Sets[[#This Row],[Text]]=""),"",IF(OR(Table_Question_Sets[[#This Row],[Text]]="true",Table_Question_Sets[[#This Row],[Text]]="false",ISNUMBER(Table_Question_Sets[[#This Row],[Text]])),Table_Question_Sets[[#This Row],[Text]],""""&amp;Table_Question_Sets[[#This Row],[Text]]&amp;""""))</f>
        <v>"VIC"</v>
      </c>
      <c r="AX18" s="18" t="str">
        <f>IF(AND(Table_Question_Sets[[#This Row],[Header]]&lt;&gt;"Yes",Table_Question_Sets[[#This Row],[Property]]&lt;&gt;"",Table_Question_Sets[[#This Row],[Summary Label]]&lt;&gt;""),""""&amp;Table_Question_Sets[[#This Row],[Key]]&amp;""": """&amp;Table_Question_Sets[[#This Row],[Summary Label]]&amp;"""","")</f>
        <v>"ratingState": "State"</v>
      </c>
      <c r="AY18" s="18">
        <f ca="1">IF(Table_Question_Sets[[#This Row],[Header]]="Yes","",_xlfn.NUMBERVALUE(INDIRECT(SUBSTITUTE(ADDRESS(1,COLUMN(),4),"1","")&amp;ROW()-1))+IF(Table_Question_Sets[[#This Row],[Property]]&lt;&gt;"",1,0))</f>
        <v>9</v>
      </c>
      <c r="AZ18" s="18">
        <f ca="1">IF(Table_Question_Sets[[#This Row],[Header]]="Yes","",_xlfn.NUMBERVALUE(INDIRECT(SUBSTITUTE(ADDRESS(1,COLUMN(),4),"1","")&amp;ROW()+1))+IF(Table_Question_Sets[[#This Row],[Property]]&lt;&gt;"",1,0))</f>
        <v>2</v>
      </c>
      <c r="BA18" s="18" t="str">
        <f t="array" aca="1" ref="BA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{"value":"ACT","key":"ACT"},{"value":"NSW","key":"NSW"},{"value":"NT","key":"NT"},{"value":"QLD","key":"QLD"},{"value":"SA","key":"SA"},{"value":"TAS","key":"TAS"},{"value":"VIC","key":"VIC"},{"value":"WA","key":"WA"}</v>
      </c>
      <c r="BB1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1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8"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
      </c>
      <c r="BE1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v>
      </c>
      <c r="BF18" s="8" t="str">
        <f ca="1" xml:space="preserve">
IF(Table_Question_Sets[[#This Row],[Row]]="Yes","]},{""className"": ""row"",""fieldGroup"": [","")&amp;
Table_Question_Sets[[#This Row],[Config Field]]</f>
        <v>{"key":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v>
      </c>
      <c r="BG1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8" s="8" t="str">
        <f>IF(AND(Table_Question_Sets[[#This Row],[Header]]="",Table_Question_Sets[[#This Row],[Property]]&lt;&gt;"",Table_Question_Sets[[#This Row],[Field Type]]&lt;&gt;""),
""""&amp;Table_Question_Sets[[#This Row],[Key]]&amp;"""","")</f>
        <v>"ratingState"</v>
      </c>
      <c r="BJ1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"ratingState","policyStartDate"</v>
      </c>
      <c r="BK18" s="8" t="str">
        <f>IF(AND(Table_Question_Sets[[#This Row],[Header]]&lt;&gt;"Yes",Table_Question_Sets[[#This Row],[Property]]&lt;&gt;"",Table_Question_Sets[[#This Row],[Workflow Role]]&lt;&gt;""),
""""&amp;Table_Question_Sets[[#This Row],[Workflow Role]]&amp;""":"""&amp;Table_Question_Sets[[#This Row],[Key]]&amp;"""","")</f>
        <v/>
      </c>
      <c r="BL18" s="8">
        <f ca="1">IF(Table_Question_Sets[[#This Row],[Header]]="Yes","",_xlfn.NUMBERVALUE(INDIRECT(SUBSTITUTE(ADDRESS(1,COLUMN(),4),"1","")&amp;ROW()+1))+IF(OR(Table_Question_Sets[[#This Row],[Value]]&lt;&gt;"",AND(Table_Question_Sets[[#This Row],[Data Type]]="Repeating",Table_Question_Sets[[#This Row],[Calculation Repeating]]&lt;&gt;"")),1,0))</f>
        <v>2</v>
      </c>
      <c r="BM18" s="8" t="str">
        <f ca="1" xml:space="preserve">
IF(Table_Question_Sets[[#This Row],[Data Type]]="Repeating",
OFFSET(Table_Repeating_Question_Sets[[#Headers],[Property]],MATCH(Table_Question_Sets[[#This Row],[Property]],Table_Repeating_Question_Sets[Property],0),MATCH("Calculation",Table_Repeating_Question_Sets[#Headers],0)-1,1,1),
"")</f>
        <v/>
      </c>
      <c r="BN1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"ratingState": "VIC"</v>
      </c>
      <c r="BO1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"ratingState": "VIC","policyStartDate": "08/08/2019"</v>
      </c>
      <c r="BP18" s="8" t="str">
        <f ca="1">IF(ISNUMBER(Table_Question_Sets[[#This Row],[Config Use Row]]),INDEX(Table_Question_Sets[Config Rollup],Table_Question_Sets[[#This Row],[Config Use Row]]),"")</f>
        <v/>
      </c>
      <c r="BQ18" s="8" t="str">
        <f ca="1">IF(ISNUMBER(Table_Question_Sets[[#This Row],[Config Use Row]]),INDEX(Table_Question_Sets[Config Keys Nested Rollup],Table_Question_Sets[[#This Row],[Config Use Row]]),"")</f>
        <v/>
      </c>
      <c r="BR18" s="8" t="str">
        <f ca="1">IF(ISNUMBER(Table_Question_Sets[[#This Row],[Config Use Row]]),INDEX(Table_Question_Sets[Calculation Rollup],Table_Question_Sets[[#This Row],[Config Use Row]]),"")</f>
        <v/>
      </c>
    </row>
    <row r="19" spans="2:70" s="15" customFormat="1" ht="21" customHeight="1">
      <c r="B19" s="9" t="s">
        <v>132</v>
      </c>
      <c r="C19" s="89"/>
      <c r="D19" s="8" t="e">
        <f ca="1" xml:space="preserve">
IF('Question Sets'!AN31(Table_Question_Sets[[#Headers],[Property]],MATCH("Rating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1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policyStartDate</v>
      </c>
      <c r="F19" s="8" t="str">
        <f>IF(Table_Question_Sets[[#This Row],[Header]]="Yes","",IF(Table_Question_Sets[[#This Row],[Property]]&lt;&gt;"",SUBSTITUTE(Table_Question_Sets[[#This Row],[Property]]," ",""),""))</f>
        <v>PolicyStartDate</v>
      </c>
      <c r="G19" s="13" t="s">
        <v>133</v>
      </c>
      <c r="H19" s="8" t="s">
        <v>134</v>
      </c>
      <c r="I19" s="8" t="s">
        <v>134</v>
      </c>
      <c r="J19" s="8"/>
      <c r="K19" s="40" t="s">
        <v>71</v>
      </c>
      <c r="L19" s="48"/>
      <c r="M19" s="48"/>
      <c r="N19" s="33" t="s">
        <v>71</v>
      </c>
      <c r="O19" s="33">
        <v>12</v>
      </c>
      <c r="P19" s="33"/>
      <c r="Q19" s="33"/>
      <c r="R19" s="33"/>
      <c r="S19" s="33"/>
      <c r="T19" s="8" t="s">
        <v>135</v>
      </c>
      <c r="U19" s="8"/>
      <c r="V19" s="8"/>
      <c r="W19" s="9" t="s">
        <v>136</v>
      </c>
      <c r="X19" s="9"/>
      <c r="Y19" s="8" t="s">
        <v>137</v>
      </c>
      <c r="Z19" s="8"/>
      <c r="AA19" s="9" t="s">
        <v>138</v>
      </c>
      <c r="AB19" s="9"/>
      <c r="AC19" s="9"/>
      <c r="AD19" s="8"/>
      <c r="AE19" s="8"/>
      <c r="AF19" s="8"/>
      <c r="AG19" s="8"/>
      <c r="AH19" s="49" t="s">
        <v>139</v>
      </c>
      <c r="AI19" s="49"/>
      <c r="AJ19" s="27">
        <f ca="1">TODAY()</f>
        <v>43747</v>
      </c>
      <c r="AK19"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43685</v>
      </c>
      <c r="AL19" s="96"/>
      <c r="AM1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9" s="8"/>
      <c r="AP19" s="33" t="s">
        <v>140</v>
      </c>
      <c r="AQ19" s="9"/>
      <c r="AR19" s="9"/>
      <c r="AS19" s="9"/>
      <c r="AT19" s="9"/>
      <c r="AU19" s="9"/>
      <c r="AV1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08/08/2019</v>
      </c>
      <c r="AW19" s="18" t="str">
        <f>IF(OR(Table_Question_Sets[[#This Row],[Header]]="Yes",Table_Question_Sets[[#This Row],[Text]]=""),"",IF(OR(Table_Question_Sets[[#This Row],[Text]]="true",Table_Question_Sets[[#This Row],[Text]]="false",ISNUMBER(Table_Question_Sets[[#This Row],[Text]])),Table_Question_Sets[[#This Row],[Text]],""""&amp;Table_Question_Sets[[#This Row],[Text]]&amp;""""))</f>
        <v>"08/08/2019"</v>
      </c>
      <c r="AX19" s="18" t="str">
        <f>IF(AND(Table_Question_Sets[[#This Row],[Header]]&lt;&gt;"Yes",Table_Question_Sets[[#This Row],[Property]]&lt;&gt;"",Table_Question_Sets[[#This Row],[Summary Label]]&lt;&gt;""),""""&amp;Table_Question_Sets[[#This Row],[Key]]&amp;""": """&amp;Table_Question_Sets[[#This Row],[Summary Label]]&amp;"""","")</f>
        <v>"policyStartDate": "Start Date"</v>
      </c>
      <c r="AY19" s="18">
        <f ca="1">IF(Table_Question_Sets[[#This Row],[Header]]="Yes","",_xlfn.NUMBERVALUE(INDIRECT(SUBSTITUTE(ADDRESS(1,COLUMN(),4),"1","")&amp;ROW()-1))+IF(Table_Question_Sets[[#This Row],[Property]]&lt;&gt;"",1,0))</f>
        <v>10</v>
      </c>
      <c r="AZ19" s="18">
        <f ca="1">IF(Table_Question_Sets[[#This Row],[Header]]="Yes","",_xlfn.NUMBERVALUE(INDIRECT(SUBSTITUTE(ADDRESS(1,COLUMN(),4),"1","")&amp;ROW()+1))+IF(Table_Question_Sets[[#This Row],[Property]]&lt;&gt;"",1,0))</f>
        <v>1</v>
      </c>
      <c r="BA19" s="18" t="str">
        <f t="array" aca="1" ref="BA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ValidationService.isDate(), ValidationService.customExpression('inTheNextDays(date(fieldValue), 30)', 'The start date must be in the next 30 days')])}</v>
      </c>
      <c r="BC1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9"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"templateOptions":{"defaultValue":"dateAsString(today())","label":"Please specify","content":{"heading3":"Policy commencement date","paragraph":"Please specify the date you require your insurance policy to commence."},"addonLeft":{"class":"glyphicon glyphicon-calendar"}}</v>
      </c>
      <c r="BE19"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F19" s="8" t="str">
        <f ca="1" xml:space="preserve">
IF(Table_Question_Sets[[#This Row],[Row]]="Yes","]},{""className"": ""row"",""fieldGroup"": [","")&amp;
Table_Question_Sets[[#This Row],[Config Field]]</f>
        <v>]},{"className":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G1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BH1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9" s="8" t="str">
        <f>IF(AND(Table_Question_Sets[[#This Row],[Header]]="",Table_Question_Sets[[#This Row],[Property]]&lt;&gt;"",Table_Question_Sets[[#This Row],[Field Type]]&lt;&gt;""),
""""&amp;Table_Question_Sets[[#This Row],[Key]]&amp;"""","")</f>
        <v>"policyStartDate"</v>
      </c>
      <c r="BJ1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"policyStartDate"</v>
      </c>
      <c r="BK19" s="8" t="str">
        <f>IF(AND(Table_Question_Sets[[#This Row],[Header]]&lt;&gt;"Yes",Table_Question_Sets[[#This Row],[Property]]&lt;&gt;"",Table_Question_Sets[[#This Row],[Workflow Role]]&lt;&gt;""),
""""&amp;Table_Question_Sets[[#This Row],[Workflow Role]]&amp;""":"""&amp;Table_Question_Sets[[#This Row],[Key]]&amp;"""","")</f>
        <v/>
      </c>
      <c r="BL19" s="8">
        <f ca="1">IF(Table_Question_Sets[[#This Row],[Header]]="Yes","",_xlfn.NUMBERVALUE(INDIRECT(SUBSTITUTE(ADDRESS(1,COLUMN(),4),"1","")&amp;ROW()+1))+IF(OR(Table_Question_Sets[[#This Row],[Value]]&lt;&gt;"",AND(Table_Question_Sets[[#This Row],[Data Type]]="Repeating",Table_Question_Sets[[#This Row],[Calculation Repeating]]&lt;&gt;"")),1,0))</f>
        <v>1</v>
      </c>
      <c r="BM19" s="8" t="str">
        <f ca="1" xml:space="preserve">
IF(Table_Question_Sets[[#This Row],[Data Type]]="Repeating",
OFFSET(Table_Repeating_Question_Sets[[#Headers],[Property]],MATCH(Table_Question_Sets[[#This Row],[Property]],Table_Repeating_Question_Sets[Property],0),MATCH("Calculation",Table_Repeating_Question_Sets[#Headers],0)-1,1,1),
"")</f>
        <v/>
      </c>
      <c r="BN1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"policyStartDate": "08/08/2019"</v>
      </c>
      <c r="BO1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"08/08/2019"</v>
      </c>
      <c r="BP19" s="8" t="str">
        <f ca="1">IF(ISNUMBER(Table_Question_Sets[[#This Row],[Config Use Row]]),INDEX(Table_Question_Sets[Config Rollup],Table_Question_Sets[[#This Row],[Config Use Row]]),"")</f>
        <v/>
      </c>
      <c r="BQ19" s="8" t="str">
        <f ca="1">IF(ISNUMBER(Table_Question_Sets[[#This Row],[Config Use Row]]),INDEX(Table_Question_Sets[Config Keys Nested Rollup],Table_Question_Sets[[#This Row],[Config Use Row]]),"")</f>
        <v/>
      </c>
      <c r="BR19" s="8" t="str">
        <f ca="1">IF(ISNUMBER(Table_Question_Sets[[#This Row],[Config Use Row]]),INDEX(Table_Question_Sets[Calculation Rollup],Table_Question_Sets[[#This Row],[Config Use Row]]),"")</f>
        <v/>
      </c>
    </row>
    <row r="20" spans="2:70" ht="29.25" thickBot="1">
      <c r="B20" s="3" t="s">
        <v>141</v>
      </c>
      <c r="C20" s="3" t="s">
        <v>71</v>
      </c>
      <c r="D20" s="3" t="e">
        <f ca="1" xml:space="preserve">
IF('Question Sets'!AN32(Table_Question_Sets[[#Headers],[Property]],MATCH("Rating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0"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20" s="3" t="str">
        <f>IF(Table_Question_Sets[[#This Row],[Header]]="Yes","",IF(Table_Question_Sets[[#This Row],[Property]]&lt;&gt;"",SUBSTITUTE(Table_Question_Sets[[#This Row],[Property]]," ",""),""))</f>
        <v/>
      </c>
      <c r="G20" s="47"/>
      <c r="H20" s="3"/>
      <c r="I20" s="3"/>
      <c r="J20" s="3"/>
      <c r="K20" s="37"/>
      <c r="L20" s="47"/>
      <c r="M20" s="47"/>
      <c r="N20" s="21"/>
      <c r="O20" s="21"/>
      <c r="P20" s="21"/>
      <c r="Q20" s="21"/>
      <c r="R20" s="21"/>
      <c r="S20" s="21"/>
      <c r="T20" s="3"/>
      <c r="U20" s="3"/>
      <c r="V20" s="3"/>
      <c r="W20" s="3"/>
      <c r="X20" s="3"/>
      <c r="Y20" s="3"/>
      <c r="Z20" s="3"/>
      <c r="AA20" s="3"/>
      <c r="AB20" s="3"/>
      <c r="AC20" s="3"/>
      <c r="AD20" s="3"/>
      <c r="AE20" s="3"/>
      <c r="AF20" s="3"/>
      <c r="AG20" s="3"/>
      <c r="AH20" s="47"/>
      <c r="AI20" s="47"/>
      <c r="AJ20" s="3"/>
      <c r="AK20"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0" s="32"/>
      <c r="AM20"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0"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0" s="3"/>
      <c r="AP20" s="21"/>
      <c r="AQ20" s="3"/>
      <c r="AR20" s="3"/>
      <c r="AS20" s="3"/>
      <c r="AT20" s="3"/>
      <c r="AU20" s="3"/>
      <c r="AV20"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0" s="21" t="str">
        <f>IF(OR(Table_Question_Sets[[#This Row],[Header]]="Yes",Table_Question_Sets[[#This Row],[Text]]=""),"",IF(OR(Table_Question_Sets[[#This Row],[Text]]="true",Table_Question_Sets[[#This Row],[Text]]="false",ISNUMBER(Table_Question_Sets[[#This Row],[Text]])),Table_Question_Sets[[#This Row],[Text]],""""&amp;Table_Question_Sets[[#This Row],[Text]]&amp;""""))</f>
        <v/>
      </c>
      <c r="AX20" s="21" t="str">
        <f>IF(AND(Table_Question_Sets[[#This Row],[Header]]&lt;&gt;"Yes",Table_Question_Sets[[#This Row],[Property]]&lt;&gt;"",Table_Question_Sets[[#This Row],[Summary Label]]&lt;&gt;""),""""&amp;Table_Question_Sets[[#This Row],[Key]]&amp;""": """&amp;Table_Question_Sets[[#This Row],[Summary Label]]&amp;"""","")</f>
        <v/>
      </c>
      <c r="AY20" s="21" t="str">
        <f ca="1">IF(Table_Question_Sets[[#This Row],[Header]]="Yes","",_xlfn.NUMBERVALUE(INDIRECT(SUBSTITUTE(ADDRESS(1,COLUMN(),4),"1","")&amp;ROW()-1))+IF(Table_Question_Sets[[#This Row],[Property]]&lt;&gt;"",1,0))</f>
        <v/>
      </c>
      <c r="AZ20" s="21" t="str">
        <f ca="1">IF(Table_Question_Sets[[#This Row],[Header]]="Yes","",_xlfn.NUMBERVALUE(INDIRECT(SUBSTITUTE(ADDRESS(1,COLUMN(),4),"1","")&amp;ROW()+1))+IF(Table_Question_Sets[[#This Row],[Property]]&lt;&gt;"",1,0))</f>
        <v/>
      </c>
      <c r="BA20" s="21" t="str">
        <f t="array" aca="1" ref="BA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0"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0"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0"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0"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0" s="3" t="str">
        <f xml:space="preserve">
IF(Table_Question_Sets[[#This Row],[Row]]="Yes","]},{""className"": ""row"",""fieldGroup"": [","")&amp;
Table_Question_Sets[[#This Row],[Config Field]]</f>
        <v/>
      </c>
      <c r="BG20"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"contact":[{"className": "row","fieldGroup":[{"key":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0"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0" s="3" t="str">
        <f>IF(AND(Table_Question_Sets[[#This Row],[Header]]="",Table_Question_Sets[[#This Row],[Property]]&lt;&gt;"",Table_Question_Sets[[#This Row],[Field Type]]&lt;&gt;""),
""""&amp;Table_Question_Sets[[#This Row],[Key]]&amp;"""","")</f>
        <v/>
      </c>
      <c r="BJ20"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"contact":["name","email","phone","mobile"],</v>
      </c>
      <c r="BK20" s="3" t="str">
        <f>IF(AND(Table_Question_Sets[[#This Row],[Header]]&lt;&gt;"Yes",Table_Question_Sets[[#This Row],[Property]]&lt;&gt;"",Table_Question_Sets[[#This Row],[Workflow Role]]&lt;&gt;""),
""""&amp;Table_Question_Sets[[#This Row],[Workflow Role]]&amp;""":"""&amp;Table_Question_Sets[[#This Row],[Key]]&amp;"""","")</f>
        <v/>
      </c>
      <c r="BL20" s="3" t="str">
        <f ca="1">IF(Table_Question_Sets[[#This Row],[Header]]="Yes","",_xlfn.NUMBERVALUE(INDIRECT(SUBSTITUTE(ADDRESS(1,COLUMN(),4),"1","")&amp;ROW()+1))+IF(OR(Table_Question_Sets[[#This Row],[Value]]&lt;&gt;"",AND(Table_Question_Sets[[#This Row],[Data Type]]="Repeating",Table_Question_Sets[[#This Row],[Calculation Repeating]]&lt;&gt;"")),1,0))</f>
        <v/>
      </c>
      <c r="BM20" s="3" t="str">
        <f ca="1" xml:space="preserve">
IF(Table_Question_Sets[[#This Row],[Data Type]]="Repeating",
OFFSET(Table_Repeating_Question_Sets[[#Headers],[Property]],MATCH(Table_Question_Sets[[#This Row],[Property]],Table_Repeating_Question_Sets[Property],0),MATCH("Calculation",Table_Repeating_Question_Sets[#Headers],0)-1,1,1),
"")</f>
        <v/>
      </c>
      <c r="BN20"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0"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"contact":{"name": "Carl Andersson","email": "carlandersson78@gmail.com","mobile": "0490032850"},</v>
      </c>
      <c r="BP20" s="3" t="str">
        <f ca="1">IF(ISNUMBER(Table_Question_Sets[[#This Row],[Config Use Row]]),INDEX(Table_Question_Sets[Config Rollup],Table_Question_Sets[[#This Row],[Config Use Row]]),"")</f>
        <v/>
      </c>
      <c r="BQ20" s="3" t="str">
        <f ca="1">IF(ISNUMBER(Table_Question_Sets[[#This Row],[Config Use Row]]),INDEX(Table_Question_Sets[Config Keys Nested Rollup],Table_Question_Sets[[#This Row],[Config Use Row]]),"")</f>
        <v/>
      </c>
      <c r="BR20" s="3" t="str">
        <f ca="1">IF(ISNUMBER(Table_Question_Sets[[#This Row],[Config Use Row]]),INDEX(Table_Question_Sets[Calculation Rollup],Table_Question_Sets[[#This Row],[Config Use Row]]),"")</f>
        <v/>
      </c>
    </row>
    <row r="21" spans="2:70" s="15" customFormat="1" ht="18" hidden="1" customHeight="1">
      <c r="B21" s="8"/>
      <c r="C21" s="8"/>
      <c r="D21" s="8" t="e">
        <f ca="1" xml:space="preserve">
IF('Question Sets'!AN33(Table_Question_Sets[[#Headers],[Property]],MATCH("Rating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1" s="8" t="str">
        <f>IF(Table_Question_Sets[[#This Row],[Header]]="Yes","",IF(Table_Question_Sets[[#This Row],[Property]]&lt;&gt;"",SUBSTITUTE(Table_Question_Sets[[#This Row],[Property]]," ",""),""))</f>
        <v/>
      </c>
      <c r="G21" s="13"/>
      <c r="H21" s="8"/>
      <c r="I21" s="8"/>
      <c r="J21" s="8"/>
      <c r="K21" s="38"/>
      <c r="L21" s="48"/>
      <c r="M21" s="48"/>
      <c r="N21" s="18"/>
      <c r="O21" s="18"/>
      <c r="P21" s="18"/>
      <c r="Q21" s="18"/>
      <c r="R21" s="18"/>
      <c r="S21" s="18"/>
      <c r="T21" s="8"/>
      <c r="U21" s="8"/>
      <c r="V21" s="8"/>
      <c r="W21" s="8"/>
      <c r="X21" s="8"/>
      <c r="Y21" s="8"/>
      <c r="Z21" s="8"/>
      <c r="AA21" s="8"/>
      <c r="AB21" s="8"/>
      <c r="AC21" s="8"/>
      <c r="AD21" s="8"/>
      <c r="AE21" s="8"/>
      <c r="AF21" s="8"/>
      <c r="AG21" s="8"/>
      <c r="AH21" s="48"/>
      <c r="AI21" s="48"/>
      <c r="AJ21" s="8"/>
      <c r="AK2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1" s="89"/>
      <c r="AM2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1" s="8"/>
      <c r="AP21" s="18"/>
      <c r="AQ21" s="8"/>
      <c r="AR21" s="8"/>
      <c r="AS21" s="8"/>
      <c r="AT21" s="8"/>
      <c r="AU21" s="8"/>
      <c r="AV2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1" s="18" t="str">
        <f>IF(OR(Table_Question_Sets[[#This Row],[Header]]="Yes",Table_Question_Sets[[#This Row],[Text]]=""),"",IF(OR(Table_Question_Sets[[#This Row],[Text]]="true",Table_Question_Sets[[#This Row],[Text]]="false",ISNUMBER(Table_Question_Sets[[#This Row],[Text]])),Table_Question_Sets[[#This Row],[Text]],""""&amp;Table_Question_Sets[[#This Row],[Text]]&amp;""""))</f>
        <v/>
      </c>
      <c r="AX21" s="18" t="str">
        <f>IF(AND(Table_Question_Sets[[#This Row],[Header]]&lt;&gt;"Yes",Table_Question_Sets[[#This Row],[Property]]&lt;&gt;"",Table_Question_Sets[[#This Row],[Summary Label]]&lt;&gt;""),""""&amp;Table_Question_Sets[[#This Row],[Key]]&amp;""": """&amp;Table_Question_Sets[[#This Row],[Summary Label]]&amp;"""","")</f>
        <v/>
      </c>
      <c r="AY21" s="18">
        <f ca="1">IF(Table_Question_Sets[[#This Row],[Header]]="Yes","",_xlfn.NUMBERVALUE(INDIRECT(SUBSTITUTE(ADDRESS(1,COLUMN(),4),"1","")&amp;ROW()-1))+IF(Table_Question_Sets[[#This Row],[Property]]&lt;&gt;"",1,0))</f>
        <v>0</v>
      </c>
      <c r="AZ21" s="18">
        <f ca="1">IF(Table_Question_Sets[[#This Row],[Header]]="Yes","",_xlfn.NUMBERVALUE(INDIRECT(SUBSTITUTE(ADDRESS(1,COLUMN(),4),"1","")&amp;ROW()+1))+IF(Table_Question_Sets[[#This Row],[Property]]&lt;&gt;"",1,0))</f>
        <v>4</v>
      </c>
      <c r="BA21" s="18" t="str">
        <f t="array" aca="1" ref="BA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1"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1"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1" s="8" t="str">
        <f xml:space="preserve">
IF(Table_Question_Sets[[#This Row],[Row]]="Yes","]},{""className"": ""row"",""fieldGroup"": [","")&amp;
Table_Question_Sets[[#This Row],[Config Field]]</f>
        <v/>
      </c>
      <c r="BG2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1" s="8" t="str">
        <f>IF(AND(Table_Question_Sets[[#This Row],[Header]]="",Table_Question_Sets[[#This Row],[Property]]&lt;&gt;"",Table_Question_Sets[[#This Row],[Field Type]]&lt;&gt;""),
""""&amp;Table_Question_Sets[[#This Row],[Key]]&amp;"""","")</f>
        <v/>
      </c>
      <c r="BJ2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"name","email","phone","mobile"</v>
      </c>
      <c r="BK21" s="8" t="str">
        <f>IF(AND(Table_Question_Sets[[#This Row],[Header]]&lt;&gt;"Yes",Table_Question_Sets[[#This Row],[Property]]&lt;&gt;"",Table_Question_Sets[[#This Row],[Workflow Role]]&lt;&gt;""),
""""&amp;Table_Question_Sets[[#This Row],[Workflow Role]]&amp;""":"""&amp;Table_Question_Sets[[#This Row],[Key]]&amp;"""","")</f>
        <v/>
      </c>
      <c r="BL21" s="8">
        <f ca="1">IF(Table_Question_Sets[[#This Row],[Header]]="Yes","",_xlfn.NUMBERVALUE(INDIRECT(SUBSTITUTE(ADDRESS(1,COLUMN(),4),"1","")&amp;ROW()+1))+IF(OR(Table_Question_Sets[[#This Row],[Value]]&lt;&gt;"",AND(Table_Question_Sets[[#This Row],[Data Type]]="Repeating",Table_Question_Sets[[#This Row],[Calculation Repeating]]&lt;&gt;"")),1,0))</f>
        <v>3</v>
      </c>
      <c r="BM21" s="8" t="str">
        <f ca="1" xml:space="preserve">
IF(Table_Question_Sets[[#This Row],[Data Type]]="Repeating",
OFFSET(Table_Repeating_Question_Sets[[#Headers],[Property]],MATCH(Table_Question_Sets[[#This Row],[Property]],Table_Repeating_Question_Sets[Property],0),MATCH("Calculation",Table_Repeating_Question_Sets[#Headers],0)-1,1,1),
"")</f>
        <v/>
      </c>
      <c r="BN2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"name": "Carl Andersson","email": "carlandersson78@gmail.com","mobile": "0490032850"</v>
      </c>
      <c r="BP21" s="8" t="str">
        <f ca="1">IF(ISNUMBER(Table_Question_Sets[[#This Row],[Config Use Row]]),INDEX(Table_Question_Sets[Config Rollup],Table_Question_Sets[[#This Row],[Config Use Row]]),"")</f>
        <v/>
      </c>
      <c r="BQ21" s="8" t="str">
        <f ca="1">IF(ISNUMBER(Table_Question_Sets[[#This Row],[Config Use Row]]),INDEX(Table_Question_Sets[Config Keys Nested Rollup],Table_Question_Sets[[#This Row],[Config Use Row]]),"")</f>
        <v/>
      </c>
      <c r="BR21" s="8" t="str">
        <f ca="1">IF(ISNUMBER(Table_Question_Sets[[#This Row],[Config Use Row]]),INDEX(Table_Question_Sets[Calculation Rollup],Table_Question_Sets[[#This Row],[Config Use Row]]),"")</f>
        <v/>
      </c>
    </row>
    <row r="22" spans="2:70" s="15" customFormat="1" ht="21" customHeight="1">
      <c r="B22" s="8" t="s">
        <v>142</v>
      </c>
      <c r="C22" s="8"/>
      <c r="D22" s="8" t="e">
        <f ca="1" xml:space="preserve">
IF('Question Sets'!AN34(Table_Question_Sets[[#Headers],[Property]],MATCH("Rating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name</v>
      </c>
      <c r="F22" s="8" t="str">
        <f>IF(Table_Question_Sets[[#This Row],[Header]]="Yes","",IF(Table_Question_Sets[[#This Row],[Property]]&lt;&gt;"",SUBSTITUTE(Table_Question_Sets[[#This Row],[Property]]," ",""),""))</f>
        <v>Name</v>
      </c>
      <c r="G22" s="13" t="s">
        <v>143</v>
      </c>
      <c r="H22" s="8" t="s">
        <v>47</v>
      </c>
      <c r="I22" s="8" t="s">
        <v>47</v>
      </c>
      <c r="J22" s="8"/>
      <c r="K22" s="40" t="s">
        <v>71</v>
      </c>
      <c r="L22" s="49"/>
      <c r="M22" s="49"/>
      <c r="N22" s="18"/>
      <c r="O22" s="18"/>
      <c r="P22" s="18"/>
      <c r="Q22" s="18"/>
      <c r="R22" s="18"/>
      <c r="S22" s="18"/>
      <c r="T22" s="9" t="s">
        <v>144</v>
      </c>
      <c r="U22" s="9"/>
      <c r="V22" s="9"/>
      <c r="W22" s="8"/>
      <c r="X22" s="9"/>
      <c r="Y22" s="8"/>
      <c r="Z22" s="8"/>
      <c r="AA22" s="8"/>
      <c r="AB22" s="8"/>
      <c r="AC22" s="8"/>
      <c r="AD22" s="8"/>
      <c r="AE22" s="8"/>
      <c r="AF22" s="8"/>
      <c r="AG22" s="8"/>
      <c r="AH22" s="48"/>
      <c r="AI22" s="48"/>
      <c r="AJ22" s="8"/>
      <c r="AK22"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Carl Andersson</v>
      </c>
      <c r="AL22" s="89"/>
      <c r="AM2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2" s="8"/>
      <c r="AP22" s="18"/>
      <c r="AQ22" s="8"/>
      <c r="AR22" s="8"/>
      <c r="AS22" s="8" t="s">
        <v>145</v>
      </c>
      <c r="AT22" s="8"/>
      <c r="AU22" s="8"/>
      <c r="AV2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Carl Andersson</v>
      </c>
      <c r="AW22" s="18" t="str">
        <f>IF(OR(Table_Question_Sets[[#This Row],[Header]]="Yes",Table_Question_Sets[[#This Row],[Text]]=""),"",IF(OR(Table_Question_Sets[[#This Row],[Text]]="true",Table_Question_Sets[[#This Row],[Text]]="false",ISNUMBER(Table_Question_Sets[[#This Row],[Text]])),Table_Question_Sets[[#This Row],[Text]],""""&amp;Table_Question_Sets[[#This Row],[Text]]&amp;""""))</f>
        <v>"Carl Andersson"</v>
      </c>
      <c r="AX22" s="18" t="str">
        <f>IF(AND(Table_Question_Sets[[#This Row],[Header]]&lt;&gt;"Yes",Table_Question_Sets[[#This Row],[Property]]&lt;&gt;"",Table_Question_Sets[[#This Row],[Summary Label]]&lt;&gt;""),""""&amp;Table_Question_Sets[[#This Row],[Key]]&amp;""": """&amp;Table_Question_Sets[[#This Row],[Summary Label]]&amp;"""","")</f>
        <v/>
      </c>
      <c r="AY22" s="18">
        <f ca="1">IF(Table_Question_Sets[[#This Row],[Header]]="Yes","",_xlfn.NUMBERVALUE(INDIRECT(SUBSTITUTE(ADDRESS(1,COLUMN(),4),"1","")&amp;ROW()-1))+IF(Table_Question_Sets[[#This Row],[Property]]&lt;&gt;"",1,0))</f>
        <v>1</v>
      </c>
      <c r="AZ22" s="18">
        <f ca="1">IF(Table_Question_Sets[[#This Row],[Header]]="Yes","",_xlfn.NUMBERVALUE(INDIRECT(SUBSTITUTE(ADDRESS(1,COLUMN(),4),"1","")&amp;ROW()+1))+IF(Table_Question_Sets[[#This Row],[Property]]&lt;&gt;"",1,0))</f>
        <v>4</v>
      </c>
      <c r="BA22" s="18" t="str">
        <f t="array" aca="1" ref="BA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v>
      </c>
      <c r="BE2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"name","type": "input-field","className":"col-xs-12 col-md-6","templateOptions":{"label":"Your name"},"validators": {"validation": Validators.compose([ValidationService.required('true', '')])}}</v>
      </c>
      <c r="BF22" s="8" t="str">
        <f ca="1" xml:space="preserve">
IF(Table_Question_Sets[[#This Row],[Row]]="Yes","]},{""className"": ""row"",""fieldGroup"": [","")&amp;
Table_Question_Sets[[#This Row],[Config Field]]</f>
        <v>{"key": "name","type": "input-field","className":"col-xs-12 col-md-6","templateOptions":{"label":"Your name"},"validators": {"validation": Validators.compose([ValidationService.required('true', '')])}}</v>
      </c>
      <c r="BG2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2" s="8" t="str">
        <f>IF(AND(Table_Question_Sets[[#This Row],[Header]]="",Table_Question_Sets[[#This Row],[Property]]&lt;&gt;"",Table_Question_Sets[[#This Row],[Field Type]]&lt;&gt;""),
""""&amp;Table_Question_Sets[[#This Row],[Key]]&amp;"""","")</f>
        <v>"name"</v>
      </c>
      <c r="BJ2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"name","email","phone","mobile"</v>
      </c>
      <c r="BK22" s="8" t="str">
        <f>IF(AND(Table_Question_Sets[[#This Row],[Header]]&lt;&gt;"Yes",Table_Question_Sets[[#This Row],[Property]]&lt;&gt;"",Table_Question_Sets[[#This Row],[Workflow Role]]&lt;&gt;""),
""""&amp;Table_Question_Sets[[#This Row],[Workflow Role]]&amp;""":"""&amp;Table_Question_Sets[[#This Row],[Key]]&amp;"""","")</f>
        <v>"customerName":"name"</v>
      </c>
      <c r="BL22" s="8">
        <f ca="1">IF(Table_Question_Sets[[#This Row],[Header]]="Yes","",_xlfn.NUMBERVALUE(INDIRECT(SUBSTITUTE(ADDRESS(1,COLUMN(),4),"1","")&amp;ROW()+1))+IF(OR(Table_Question_Sets[[#This Row],[Value]]&lt;&gt;"",AND(Table_Question_Sets[[#This Row],[Data Type]]="Repeating",Table_Question_Sets[[#This Row],[Calculation Repeating]]&lt;&gt;"")),1,0))</f>
        <v>3</v>
      </c>
      <c r="BM22" s="8" t="str">
        <f ca="1" xml:space="preserve">
IF(Table_Question_Sets[[#This Row],[Data Type]]="Repeating",
OFFSET(Table_Repeating_Question_Sets[[#Headers],[Property]],MATCH(Table_Question_Sets[[#This Row],[Property]],Table_Repeating_Question_Sets[Property],0),MATCH("Calculation",Table_Repeating_Question_Sets[#Headers],0)-1,1,1),
"")</f>
        <v/>
      </c>
      <c r="BN2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"name": "Carl Andersson"</v>
      </c>
      <c r="BO2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"name": "Carl Andersson","email": "carlandersson78@gmail.com","mobile": "0490032850"</v>
      </c>
      <c r="BP22" s="8" t="str">
        <f ca="1">IF(ISNUMBER(Table_Question_Sets[[#This Row],[Config Use Row]]),INDEX(Table_Question_Sets[Config Rollup],Table_Question_Sets[[#This Row],[Config Use Row]]),"")</f>
        <v/>
      </c>
      <c r="BQ22" s="8" t="str">
        <f ca="1">IF(ISNUMBER(Table_Question_Sets[[#This Row],[Config Use Row]]),INDEX(Table_Question_Sets[Config Keys Nested Rollup],Table_Question_Sets[[#This Row],[Config Use Row]]),"")</f>
        <v/>
      </c>
      <c r="BR22" s="8" t="str">
        <f ca="1">IF(ISNUMBER(Table_Question_Sets[[#This Row],[Config Use Row]]),INDEX(Table_Question_Sets[Calculation Rollup],Table_Question_Sets[[#This Row],[Config Use Row]]),"")</f>
        <v/>
      </c>
    </row>
    <row r="23" spans="2:70" s="15" customFormat="1" ht="21" customHeight="1">
      <c r="B23" s="8" t="s">
        <v>146</v>
      </c>
      <c r="C23" s="8"/>
      <c r="D23" s="8" t="e">
        <f ca="1" xml:space="preserve">
IF('Question Sets'!AN35(Table_Question_Sets[[#Headers],[Property]],MATCH("Rating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email</v>
      </c>
      <c r="F23" s="8" t="str">
        <f>IF(Table_Question_Sets[[#This Row],[Header]]="Yes","",IF(Table_Question_Sets[[#This Row],[Property]]&lt;&gt;"",SUBSTITUTE(Table_Question_Sets[[#This Row],[Property]]," ",""),""))</f>
        <v>Email</v>
      </c>
      <c r="G23" s="13" t="s">
        <v>147</v>
      </c>
      <c r="H23" s="8" t="s">
        <v>146</v>
      </c>
      <c r="I23" s="8" t="s">
        <v>47</v>
      </c>
      <c r="J23" s="8"/>
      <c r="K23" s="40" t="s">
        <v>71</v>
      </c>
      <c r="L23" s="48"/>
      <c r="M23" s="48"/>
      <c r="N23" s="18"/>
      <c r="O23" s="18"/>
      <c r="P23" s="18"/>
      <c r="Q23" s="18"/>
      <c r="R23" s="18"/>
      <c r="S23" s="18"/>
      <c r="T23" s="9" t="s">
        <v>146</v>
      </c>
      <c r="U23" s="9"/>
      <c r="V23" s="8"/>
      <c r="W23" s="8"/>
      <c r="X23" s="8"/>
      <c r="Y23" s="8"/>
      <c r="Z23" s="8"/>
      <c r="AA23" s="8"/>
      <c r="AB23" s="8"/>
      <c r="AC23" s="8"/>
      <c r="AD23" s="8"/>
      <c r="AE23" s="8"/>
      <c r="AF23" s="8"/>
      <c r="AG23" s="8"/>
      <c r="AH23" s="48"/>
      <c r="AI23" s="48"/>
      <c r="AJ23" s="8"/>
      <c r="AK23"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carlandersson78@gmail.com</v>
      </c>
      <c r="AL23" s="89"/>
      <c r="AM2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3" s="9"/>
      <c r="AP23" s="18"/>
      <c r="AQ23" s="8"/>
      <c r="AR23" s="8"/>
      <c r="AS23" s="8" t="s">
        <v>148</v>
      </c>
      <c r="AT23" s="8"/>
      <c r="AU23" s="8"/>
      <c r="AV2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carlandersson78@gmail.com</v>
      </c>
      <c r="AW23" s="18" t="str">
        <f>IF(OR(Table_Question_Sets[[#This Row],[Header]]="Yes",Table_Question_Sets[[#This Row],[Text]]=""),"",IF(OR(Table_Question_Sets[[#This Row],[Text]]="true",Table_Question_Sets[[#This Row],[Text]]="false",ISNUMBER(Table_Question_Sets[[#This Row],[Text]])),Table_Question_Sets[[#This Row],[Text]],""""&amp;Table_Question_Sets[[#This Row],[Text]]&amp;""""))</f>
        <v>"carlandersson78@gmail.com"</v>
      </c>
      <c r="AX23" s="18" t="str">
        <f>IF(AND(Table_Question_Sets[[#This Row],[Header]]&lt;&gt;"Yes",Table_Question_Sets[[#This Row],[Property]]&lt;&gt;"",Table_Question_Sets[[#This Row],[Summary Label]]&lt;&gt;""),""""&amp;Table_Question_Sets[[#This Row],[Key]]&amp;""": """&amp;Table_Question_Sets[[#This Row],[Summary Label]]&amp;"""","")</f>
        <v/>
      </c>
      <c r="AY23" s="18">
        <f ca="1">IF(Table_Question_Sets[[#This Row],[Header]]="Yes","",_xlfn.NUMBERVALUE(INDIRECT(SUBSTITUTE(ADDRESS(1,COLUMN(),4),"1","")&amp;ROW()-1))+IF(Table_Question_Sets[[#This Row],[Property]]&lt;&gt;"",1,0))</f>
        <v>2</v>
      </c>
      <c r="AZ23" s="18">
        <f ca="1">IF(Table_Question_Sets[[#This Row],[Header]]="Yes","",_xlfn.NUMBERVALUE(INDIRECT(SUBSTITUTE(ADDRESS(1,COLUMN(),4),"1","")&amp;ROW()+1))+IF(Table_Question_Sets[[#This Row],[Property]]&lt;&gt;"",1,0))</f>
        <v>3</v>
      </c>
      <c r="BA23" s="18" t="str">
        <f t="array" aca="1" ref="BA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ValidationService.isEmail()])}</v>
      </c>
      <c r="BC2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"templateOptions":{"label":"Email"}</v>
      </c>
      <c r="BE2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"email","type": "input-field","className":"col-xs-12 col-md-6","templateOptions":{"label":"Email"},"validators": {"validation": Validators.compose([ValidationService.required('true', ''), ValidationService.isEmail()])}}</v>
      </c>
      <c r="BF23" s="8" t="str">
        <f ca="1" xml:space="preserve">
IF(Table_Question_Sets[[#This Row],[Row]]="Yes","]},{""className"": ""row"",""fieldGroup"": [","")&amp;
Table_Question_Sets[[#This Row],[Config Field]]</f>
        <v>{"key": "email","type": "input-field","className":"col-xs-12 col-md-6","templateOptions":{"label":"Email"},"validators": {"validation": Validators.compose([ValidationService.required('true', ''), ValidationService.isEmail()])}}</v>
      </c>
      <c r="BG2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3" s="8" t="str">
        <f>IF(AND(Table_Question_Sets[[#This Row],[Header]]="",Table_Question_Sets[[#This Row],[Property]]&lt;&gt;"",Table_Question_Sets[[#This Row],[Field Type]]&lt;&gt;""),
""""&amp;Table_Question_Sets[[#This Row],[Key]]&amp;"""","")</f>
        <v>"email"</v>
      </c>
      <c r="BJ2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"email","phone","mobile"</v>
      </c>
      <c r="BK23" s="8" t="str">
        <f>IF(AND(Table_Question_Sets[[#This Row],[Header]]&lt;&gt;"Yes",Table_Question_Sets[[#This Row],[Property]]&lt;&gt;"",Table_Question_Sets[[#This Row],[Workflow Role]]&lt;&gt;""),
""""&amp;Table_Question_Sets[[#This Row],[Workflow Role]]&amp;""":"""&amp;Table_Question_Sets[[#This Row],[Key]]&amp;"""","")</f>
        <v>"customerEmail":"email"</v>
      </c>
      <c r="BL23" s="8">
        <f ca="1">IF(Table_Question_Sets[[#This Row],[Header]]="Yes","",_xlfn.NUMBERVALUE(INDIRECT(SUBSTITUTE(ADDRESS(1,COLUMN(),4),"1","")&amp;ROW()+1))+IF(OR(Table_Question_Sets[[#This Row],[Value]]&lt;&gt;"",AND(Table_Question_Sets[[#This Row],[Data Type]]="Repeating",Table_Question_Sets[[#This Row],[Calculation Repeating]]&lt;&gt;"")),1,0))</f>
        <v>2</v>
      </c>
      <c r="BM23" s="8" t="str">
        <f ca="1" xml:space="preserve">
IF(Table_Question_Sets[[#This Row],[Data Type]]="Repeating",
OFFSET(Table_Repeating_Question_Sets[[#Headers],[Property]],MATCH(Table_Question_Sets[[#This Row],[Property]],Table_Repeating_Question_Sets[Property],0),MATCH("Calculation",Table_Repeating_Question_Sets[#Headers],0)-1,1,1),
"")</f>
        <v/>
      </c>
      <c r="BN2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"email": "carlandersson78@gmail.com"</v>
      </c>
      <c r="BO2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"email": "carlandersson78@gmail.com","mobile": "0490032850"</v>
      </c>
      <c r="BP23" s="8" t="str">
        <f ca="1">IF(ISNUMBER(Table_Question_Sets[[#This Row],[Config Use Row]]),INDEX(Table_Question_Sets[Config Rollup],Table_Question_Sets[[#This Row],[Config Use Row]]),"")</f>
        <v/>
      </c>
      <c r="BQ23" s="8" t="str">
        <f ca="1">IF(ISNUMBER(Table_Question_Sets[[#This Row],[Config Use Row]]),INDEX(Table_Question_Sets[Config Keys Nested Rollup],Table_Question_Sets[[#This Row],[Config Use Row]]),"")</f>
        <v/>
      </c>
      <c r="BR23" s="8" t="str">
        <f ca="1">IF(ISNUMBER(Table_Question_Sets[[#This Row],[Config Use Row]]),INDEX(Table_Question_Sets[Calculation Rollup],Table_Question_Sets[[#This Row],[Config Use Row]]),"")</f>
        <v/>
      </c>
    </row>
    <row r="24" spans="2:70" s="15" customFormat="1" ht="21" customHeight="1">
      <c r="B24" s="8" t="s">
        <v>149</v>
      </c>
      <c r="C24" s="8"/>
      <c r="D24" s="8" t="e">
        <f ca="1" xml:space="preserve">
IF('Question Sets'!AN36(Table_Question_Sets[[#Headers],[Property]],MATCH("Rating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phone</v>
      </c>
      <c r="F24" s="8" t="str">
        <f>IF(Table_Question_Sets[[#This Row],[Header]]="Yes","",IF(Table_Question_Sets[[#This Row],[Property]]&lt;&gt;"",SUBSTITUTE(Table_Question_Sets[[#This Row],[Property]]," ",""),""))</f>
        <v>Phone</v>
      </c>
      <c r="G24" s="13"/>
      <c r="H24" s="8" t="s">
        <v>149</v>
      </c>
      <c r="I24" s="8" t="s">
        <v>47</v>
      </c>
      <c r="J24" s="8"/>
      <c r="K24" s="40"/>
      <c r="L24" s="48"/>
      <c r="M24" s="48"/>
      <c r="N24" s="18"/>
      <c r="O24" s="18"/>
      <c r="P24" s="18"/>
      <c r="Q24" s="18"/>
      <c r="R24" s="18"/>
      <c r="S24" s="18"/>
      <c r="T24" s="9" t="s">
        <v>149</v>
      </c>
      <c r="U24" s="9"/>
      <c r="V24" s="8"/>
      <c r="W24" s="8"/>
      <c r="X24" s="8"/>
      <c r="Y24" s="8"/>
      <c r="Z24" s="8"/>
      <c r="AA24" s="8"/>
      <c r="AB24" s="8"/>
      <c r="AC24" s="8"/>
      <c r="AD24" s="8"/>
      <c r="AE24" s="8"/>
      <c r="AF24" s="8"/>
      <c r="AG24" s="8"/>
      <c r="AH24" s="48"/>
      <c r="AI24" s="48"/>
      <c r="AJ24" s="8"/>
      <c r="AK24"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4" s="89"/>
      <c r="AM2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4" s="8"/>
      <c r="AP24" s="18"/>
      <c r="AQ24" s="8"/>
      <c r="AR24" s="8"/>
      <c r="AS24" s="8" t="s">
        <v>150</v>
      </c>
      <c r="AT24" s="8"/>
      <c r="AU24" s="8"/>
      <c r="AV2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4" s="18" t="str">
        <f>IF(OR(Table_Question_Sets[[#This Row],[Header]]="Yes",Table_Question_Sets[[#This Row],[Text]]=""),"",IF(OR(Table_Question_Sets[[#This Row],[Text]]="true",Table_Question_Sets[[#This Row],[Text]]="false",ISNUMBER(Table_Question_Sets[[#This Row],[Text]])),Table_Question_Sets[[#This Row],[Text]],""""&amp;Table_Question_Sets[[#This Row],[Text]]&amp;""""))</f>
        <v/>
      </c>
      <c r="AX24" s="18" t="str">
        <f>IF(AND(Table_Question_Sets[[#This Row],[Header]]&lt;&gt;"Yes",Table_Question_Sets[[#This Row],[Property]]&lt;&gt;"",Table_Question_Sets[[#This Row],[Summary Label]]&lt;&gt;""),""""&amp;Table_Question_Sets[[#This Row],[Key]]&amp;""": """&amp;Table_Question_Sets[[#This Row],[Summary Label]]&amp;"""","")</f>
        <v/>
      </c>
      <c r="AY24" s="18">
        <f ca="1">IF(Table_Question_Sets[[#This Row],[Header]]="Yes","",_xlfn.NUMBERVALUE(INDIRECT(SUBSTITUTE(ADDRESS(1,COLUMN(),4),"1","")&amp;ROW()-1))+IF(Table_Question_Sets[[#This Row],[Property]]&lt;&gt;"",1,0))</f>
        <v>3</v>
      </c>
      <c r="AZ24" s="18">
        <f ca="1">IF(Table_Question_Sets[[#This Row],[Header]]="Yes","",_xlfn.NUMBERVALUE(INDIRECT(SUBSTITUTE(ADDRESS(1,COLUMN(),4),"1","")&amp;ROW()+1))+IF(Table_Question_Sets[[#This Row],[Property]]&lt;&gt;"",1,0))</f>
        <v>2</v>
      </c>
      <c r="BA24" s="18" t="str">
        <f t="array" aca="1" ref="BA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Validators.compose([ValidationService.isPhoneNumber()])}</v>
      </c>
      <c r="BC2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"templateOptions":{"label":"Phone","formatTextInput":"phoneNumber","addonLeft":{"class":"fa fa-phone"}}</v>
      </c>
      <c r="BE2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"phone","type": "input-field","className":"col-xs-12 col-md-6","templateOptions":{"label":"Phone","formatTextInput":"phoneNumber","addonLeft":{"class":"fa fa-phone"}},"validators": {"validation": Validators.compose([ValidationService.isPhoneNumber()])}}</v>
      </c>
      <c r="BF24" s="8" t="str">
        <f ca="1" xml:space="preserve">
IF(Table_Question_Sets[[#This Row],[Row]]="Yes","]},{""className"": ""row"",""fieldGroup"": [","")&amp;
Table_Question_Sets[[#This Row],[Config Field]]</f>
        <v>{"key": "phone","type": "input-field","className":"col-xs-12 col-md-6","templateOptions":{"label":"Phone","formatTextInput":"phoneNumber","addonLeft":{"class":"fa fa-phone"}},"validators": {"validation": Validators.compose([ValidationService.isPhoneNumber()])}}</v>
      </c>
      <c r="BG2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BH2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4" s="8" t="str">
        <f>IF(AND(Table_Question_Sets[[#This Row],[Header]]="",Table_Question_Sets[[#This Row],[Property]]&lt;&gt;"",Table_Question_Sets[[#This Row],[Field Type]]&lt;&gt;""),
""""&amp;Table_Question_Sets[[#This Row],[Key]]&amp;"""","")</f>
        <v>"phone"</v>
      </c>
      <c r="BJ2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"phone","mobile"</v>
      </c>
      <c r="BK24" s="8" t="str">
        <f>IF(AND(Table_Question_Sets[[#This Row],[Header]]&lt;&gt;"Yes",Table_Question_Sets[[#This Row],[Property]]&lt;&gt;"",Table_Question_Sets[[#This Row],[Workflow Role]]&lt;&gt;""),
""""&amp;Table_Question_Sets[[#This Row],[Workflow Role]]&amp;""":"""&amp;Table_Question_Sets[[#This Row],[Key]]&amp;"""","")</f>
        <v>"customerPhone":"phone"</v>
      </c>
      <c r="BL24" s="8">
        <f ca="1">IF(Table_Question_Sets[[#This Row],[Header]]="Yes","",_xlfn.NUMBERVALUE(INDIRECT(SUBSTITUTE(ADDRESS(1,COLUMN(),4),"1","")&amp;ROW()+1))+IF(OR(Table_Question_Sets[[#This Row],[Value]]&lt;&gt;"",AND(Table_Question_Sets[[#This Row],[Data Type]]="Repeating",Table_Question_Sets[[#This Row],[Calculation Repeating]]&lt;&gt;"")),1,0))</f>
        <v>1</v>
      </c>
      <c r="BM24" s="8" t="str">
        <f ca="1" xml:space="preserve">
IF(Table_Question_Sets[[#This Row],[Data Type]]="Repeating",
OFFSET(Table_Repeating_Question_Sets[[#Headers],[Property]],MATCH(Table_Question_Sets[[#This Row],[Property]],Table_Repeating_Question_Sets[Property],0),MATCH("Calculation",Table_Repeating_Question_Sets[#Headers],0)-1,1,1),
"")</f>
        <v/>
      </c>
      <c r="BN2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"mobile": "0490032850"</v>
      </c>
      <c r="BP24" s="8" t="str">
        <f ca="1">IF(ISNUMBER(Table_Question_Sets[[#This Row],[Config Use Row]]),INDEX(Table_Question_Sets[Config Rollup],Table_Question_Sets[[#This Row],[Config Use Row]]),"")</f>
        <v/>
      </c>
      <c r="BQ24" s="8" t="str">
        <f ca="1">IF(ISNUMBER(Table_Question_Sets[[#This Row],[Config Use Row]]),INDEX(Table_Question_Sets[Config Keys Nested Rollup],Table_Question_Sets[[#This Row],[Config Use Row]]),"")</f>
        <v/>
      </c>
      <c r="BR24" s="8" t="str">
        <f ca="1">IF(ISNUMBER(Table_Question_Sets[[#This Row],[Config Use Row]]),INDEX(Table_Question_Sets[Calculation Rollup],Table_Question_Sets[[#This Row],[Config Use Row]]),"")</f>
        <v/>
      </c>
    </row>
    <row r="25" spans="2:70" s="15" customFormat="1" ht="21" customHeight="1">
      <c r="B25" s="8" t="s">
        <v>151</v>
      </c>
      <c r="C25" s="8"/>
      <c r="D25" s="8" t="e">
        <f ca="1" xml:space="preserve">
IF('Question Sets'!AN37(Table_Question_Sets[[#Headers],[Property]],MATCH("Rating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mobile</v>
      </c>
      <c r="F25" s="8" t="str">
        <f>IF(Table_Question_Sets[[#This Row],[Header]]="Yes","",IF(Table_Question_Sets[[#This Row],[Property]]&lt;&gt;"",SUBSTITUTE(Table_Question_Sets[[#This Row],[Property]]," ",""),""))</f>
        <v>Mobile</v>
      </c>
      <c r="G25" s="13" t="s">
        <v>152</v>
      </c>
      <c r="H25" s="8" t="s">
        <v>149</v>
      </c>
      <c r="I25" s="8" t="s">
        <v>47</v>
      </c>
      <c r="J25" s="8"/>
      <c r="K25" s="40" t="s">
        <v>71</v>
      </c>
      <c r="L25" s="48"/>
      <c r="M25" s="48"/>
      <c r="N25" s="18"/>
      <c r="O25" s="18"/>
      <c r="P25" s="18"/>
      <c r="Q25" s="18"/>
      <c r="R25" s="18"/>
      <c r="S25" s="18"/>
      <c r="T25" s="8" t="s">
        <v>151</v>
      </c>
      <c r="U25" s="8"/>
      <c r="V25" s="8"/>
      <c r="W25" s="8"/>
      <c r="X25" s="8"/>
      <c r="Y25" s="8"/>
      <c r="Z25" s="8"/>
      <c r="AA25" s="8"/>
      <c r="AB25" s="8"/>
      <c r="AC25" s="8"/>
      <c r="AD25" s="8"/>
      <c r="AE25" s="8"/>
      <c r="AF25" s="8"/>
      <c r="AG25" s="8"/>
      <c r="AH25" s="48"/>
      <c r="AI25" s="48"/>
      <c r="AJ25" s="8"/>
      <c r="AK25"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0490032850</v>
      </c>
      <c r="AL25" s="89"/>
      <c r="AM2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5" s="8"/>
      <c r="AP25" s="18"/>
      <c r="AQ25" s="8"/>
      <c r="AR25" s="8"/>
      <c r="AS25" s="8" t="s">
        <v>153</v>
      </c>
      <c r="AT25" s="8"/>
      <c r="AU25" s="8"/>
      <c r="AV2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0490032850</v>
      </c>
      <c r="AW25" s="18" t="str">
        <f>IF(OR(Table_Question_Sets[[#This Row],[Header]]="Yes",Table_Question_Sets[[#This Row],[Text]]=""),"",IF(OR(Table_Question_Sets[[#This Row],[Text]]="true",Table_Question_Sets[[#This Row],[Text]]="false",ISNUMBER(Table_Question_Sets[[#This Row],[Text]])),Table_Question_Sets[[#This Row],[Text]],""""&amp;Table_Question_Sets[[#This Row],[Text]]&amp;""""))</f>
        <v>"0490032850"</v>
      </c>
      <c r="AX25" s="18" t="str">
        <f>IF(AND(Table_Question_Sets[[#This Row],[Header]]&lt;&gt;"Yes",Table_Question_Sets[[#This Row],[Property]]&lt;&gt;"",Table_Question_Sets[[#This Row],[Summary Label]]&lt;&gt;""),""""&amp;Table_Question_Sets[[#This Row],[Key]]&amp;""": """&amp;Table_Question_Sets[[#This Row],[Summary Label]]&amp;"""","")</f>
        <v/>
      </c>
      <c r="AY25" s="18">
        <f ca="1">IF(Table_Question_Sets[[#This Row],[Header]]="Yes","",_xlfn.NUMBERVALUE(INDIRECT(SUBSTITUTE(ADDRESS(1,COLUMN(),4),"1","")&amp;ROW()-1))+IF(Table_Question_Sets[[#This Row],[Property]]&lt;&gt;"",1,0))</f>
        <v>4</v>
      </c>
      <c r="AZ25" s="18">
        <f ca="1">IF(Table_Question_Sets[[#This Row],[Header]]="Yes","",_xlfn.NUMBERVALUE(INDIRECT(SUBSTITUTE(ADDRESS(1,COLUMN(),4),"1","")&amp;ROW()+1))+IF(Table_Question_Sets[[#This Row],[Property]]&lt;&gt;"",1,0))</f>
        <v>1</v>
      </c>
      <c r="BA25" s="18" t="str">
        <f t="array" aca="1" ref="BA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ValidationService.isPhoneNumber()])}</v>
      </c>
      <c r="BC2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"templateOptions":{"label":"Mobile","formatTextInput":"phoneNumber","addonLeft":{"class":"fa fa-phone"}}</v>
      </c>
      <c r="BE2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"mobile","type": "input-field","className":"col-xs-12 col-md-6","templateOptions":{"label":"Mobile","formatTextInput":"phoneNumber","addonLeft":{"class":"fa fa-phone"}},"validators": {"validation": Validators.compose([ValidationService.required('true', ''), ValidationService.isPhoneNumber()])}}</v>
      </c>
      <c r="BF25" s="8" t="str">
        <f ca="1" xml:space="preserve">
IF(Table_Question_Sets[[#This Row],[Row]]="Yes","]},{""className"": ""row"",""fieldGroup"": [","")&amp;
Table_Question_Sets[[#This Row],[Config Field]]</f>
        <v>{"key": "mobile","type": "input-field","className":"col-xs-12 col-md-6","templateOptions":{"label":"Mobile","formatTextInput":"phoneNumber","addonLeft":{"class":"fa fa-phone"}},"validators": {"validation": Validators.compose([ValidationService.required('true', ''), ValidationService.isPhoneNumber()])}}</v>
      </c>
      <c r="BG2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"mobile","type": "input-field","className":"col-xs-12 col-md-6","templateOptions":{"label":"Mobile","formatTextInput":"phoneNumber","addonLeft":{"class":"fa fa-phone"}},"validators": {"validation": Validators.compose([ValidationService.required('true', ''), ValidationService.isPhoneNumber()])}}</v>
      </c>
      <c r="BH2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5" s="8" t="str">
        <f>IF(AND(Table_Question_Sets[[#This Row],[Header]]="",Table_Question_Sets[[#This Row],[Property]]&lt;&gt;"",Table_Question_Sets[[#This Row],[Field Type]]&lt;&gt;""),
""""&amp;Table_Question_Sets[[#This Row],[Key]]&amp;"""","")</f>
        <v>"mobile"</v>
      </c>
      <c r="BJ2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"mobile"</v>
      </c>
      <c r="BK25" s="8" t="str">
        <f>IF(AND(Table_Question_Sets[[#This Row],[Header]]&lt;&gt;"Yes",Table_Question_Sets[[#This Row],[Property]]&lt;&gt;"",Table_Question_Sets[[#This Row],[Workflow Role]]&lt;&gt;""),
""""&amp;Table_Question_Sets[[#This Row],[Workflow Role]]&amp;""":"""&amp;Table_Question_Sets[[#This Row],[Key]]&amp;"""","")</f>
        <v>"customerMobile":"mobile"</v>
      </c>
      <c r="BL25" s="8">
        <f ca="1">IF(Table_Question_Sets[[#This Row],[Header]]="Yes","",_xlfn.NUMBERVALUE(INDIRECT(SUBSTITUTE(ADDRESS(1,COLUMN(),4),"1","")&amp;ROW()+1))+IF(OR(Table_Question_Sets[[#This Row],[Value]]&lt;&gt;"",AND(Table_Question_Sets[[#This Row],[Data Type]]="Repeating",Table_Question_Sets[[#This Row],[Calculation Repeating]]&lt;&gt;"")),1,0))</f>
        <v>1</v>
      </c>
      <c r="BM25" s="8" t="str">
        <f ca="1" xml:space="preserve">
IF(Table_Question_Sets[[#This Row],[Data Type]]="Repeating",
OFFSET(Table_Repeating_Question_Sets[[#Headers],[Property]],MATCH(Table_Question_Sets[[#This Row],[Property]],Table_Repeating_Question_Sets[Property],0),MATCH("Calculation",Table_Repeating_Question_Sets[#Headers],0)-1,1,1),
"")</f>
        <v/>
      </c>
      <c r="BN2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"mobile": "0490032850"</v>
      </c>
      <c r="BO2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"mobile": "0490032850"</v>
      </c>
      <c r="BP25" s="8" t="str">
        <f ca="1">IF(ISNUMBER(Table_Question_Sets[[#This Row],[Config Use Row]]),INDEX(Table_Question_Sets[Config Rollup],Table_Question_Sets[[#This Row],[Config Use Row]]),"")</f>
        <v/>
      </c>
      <c r="BQ25" s="8" t="str">
        <f ca="1">IF(ISNUMBER(Table_Question_Sets[[#This Row],[Config Use Row]]),INDEX(Table_Question_Sets[Config Keys Nested Rollup],Table_Question_Sets[[#This Row],[Config Use Row]]),"")</f>
        <v/>
      </c>
      <c r="BR25" s="8" t="str">
        <f ca="1">IF(ISNUMBER(Table_Question_Sets[[#This Row],[Config Use Row]]),INDEX(Table_Question_Sets[Calculation Rollup],Table_Question_Sets[[#This Row],[Config Use Row]]),"")</f>
        <v/>
      </c>
    </row>
    <row r="26" spans="2:70" ht="29.25" thickBot="1">
      <c r="B26" s="3" t="s">
        <v>154</v>
      </c>
      <c r="C26" s="3" t="s">
        <v>71</v>
      </c>
      <c r="D26" s="3" t="e">
        <f ca="1" xml:space="preserve">
IF('Question Sets'!AN38(Table_Question_Sets[[#Headers],[Property]],MATCH("Rating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6"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26" s="3" t="str">
        <f>IF(Table_Question_Sets[[#This Row],[Header]]="Yes","",IF(Table_Question_Sets[[#This Row],[Property]]&lt;&gt;"",SUBSTITUTE(Table_Question_Sets[[#This Row],[Property]]," ",""),""))</f>
        <v/>
      </c>
      <c r="G26" s="47"/>
      <c r="H26" s="3"/>
      <c r="I26" s="3"/>
      <c r="J26" s="3"/>
      <c r="K26" s="37"/>
      <c r="L26" s="47"/>
      <c r="M26" s="47"/>
      <c r="N26" s="21"/>
      <c r="O26" s="21"/>
      <c r="P26" s="21"/>
      <c r="Q26" s="21"/>
      <c r="R26" s="21"/>
      <c r="S26" s="21"/>
      <c r="T26" s="3"/>
      <c r="U26" s="3"/>
      <c r="V26" s="3"/>
      <c r="W26" s="3"/>
      <c r="X26" s="3"/>
      <c r="Y26" s="3"/>
      <c r="Z26" s="3"/>
      <c r="AA26" s="3"/>
      <c r="AB26" s="3"/>
      <c r="AC26" s="3"/>
      <c r="AD26" s="3"/>
      <c r="AE26" s="3"/>
      <c r="AF26" s="3"/>
      <c r="AG26" s="3"/>
      <c r="AH26" s="47"/>
      <c r="AI26" s="47"/>
      <c r="AJ26" s="3"/>
      <c r="AK26"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6" s="32"/>
      <c r="AM26"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6"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6" s="3"/>
      <c r="AP26" s="21"/>
      <c r="AQ26" s="3"/>
      <c r="AR26" s="3"/>
      <c r="AS26" s="3"/>
      <c r="AT26" s="3"/>
      <c r="AU26" s="3"/>
      <c r="AV26"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6" s="21" t="str">
        <f>IF(OR(Table_Question_Sets[[#This Row],[Header]]="Yes",Table_Question_Sets[[#This Row],[Text]]=""),"",IF(OR(Table_Question_Sets[[#This Row],[Text]]="true",Table_Question_Sets[[#This Row],[Text]]="false",ISNUMBER(Table_Question_Sets[[#This Row],[Text]])),Table_Question_Sets[[#This Row],[Text]],""""&amp;Table_Question_Sets[[#This Row],[Text]]&amp;""""))</f>
        <v/>
      </c>
      <c r="AX26" s="21" t="str">
        <f>IF(AND(Table_Question_Sets[[#This Row],[Header]]&lt;&gt;"Yes",Table_Question_Sets[[#This Row],[Property]]&lt;&gt;"",Table_Question_Sets[[#This Row],[Summary Label]]&lt;&gt;""),""""&amp;Table_Question_Sets[[#This Row],[Key]]&amp;""": """&amp;Table_Question_Sets[[#This Row],[Summary Label]]&amp;"""","")</f>
        <v/>
      </c>
      <c r="AY26" s="21" t="str">
        <f ca="1">IF(Table_Question_Sets[[#This Row],[Header]]="Yes","",_xlfn.NUMBERVALUE(INDIRECT(SUBSTITUTE(ADDRESS(1,COLUMN(),4),"1","")&amp;ROW()-1))+IF(Table_Question_Sets[[#This Row],[Property]]&lt;&gt;"",1,0))</f>
        <v/>
      </c>
      <c r="AZ26" s="21" t="str">
        <f ca="1">IF(Table_Question_Sets[[#This Row],[Header]]="Yes","",_xlfn.NUMBERVALUE(INDIRECT(SUBSTITUTE(ADDRESS(1,COLUMN(),4),"1","")&amp;ROW()+1))+IF(Table_Question_Sets[[#This Row],[Property]]&lt;&gt;"",1,0))</f>
        <v/>
      </c>
      <c r="BA26" s="21" t="str">
        <f t="array" aca="1" ref="BA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6"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6"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6"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6"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6" s="3" t="str">
        <f xml:space="preserve">
IF(Table_Question_Sets[[#This Row],[Row]]="Yes","]},{""className"": ""row"",""fieldGroup"": [","")&amp;
Table_Question_Sets[[#This Row],[Config Field]]</f>
        <v/>
      </c>
      <c r="BG26" s="3"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26"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6" s="3" t="str">
        <f>IF(AND(Table_Question_Sets[[#This Row],[Header]]="",Table_Question_Sets[[#This Row],[Property]]&lt;&gt;"",Table_Question_Sets[[#This Row],[Field Type]]&lt;&gt;""),
""""&amp;Table_Question_Sets[[#This Row],[Key]]&amp;"""","")</f>
        <v/>
      </c>
      <c r="BJ26"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6" s="3" t="str">
        <f>IF(AND(Table_Question_Sets[[#This Row],[Header]]&lt;&gt;"Yes",Table_Question_Sets[[#This Row],[Property]]&lt;&gt;"",Table_Question_Sets[[#This Row],[Workflow Role]]&lt;&gt;""),
""""&amp;Table_Question_Sets[[#This Row],[Workflow Role]]&amp;""":"""&amp;Table_Question_Sets[[#This Row],[Key]]&amp;"""","")</f>
        <v/>
      </c>
      <c r="BL26" s="3" t="str">
        <f ca="1">IF(Table_Question_Sets[[#This Row],[Header]]="Yes","",_xlfn.NUMBERVALUE(INDIRECT(SUBSTITUTE(ADDRESS(1,COLUMN(),4),"1","")&amp;ROW()+1))+IF(OR(Table_Question_Sets[[#This Row],[Value]]&lt;&gt;"",AND(Table_Question_Sets[[#This Row],[Data Type]]="Repeating",Table_Question_Sets[[#This Row],[Calculation Repeating]]&lt;&gt;"")),1,0))</f>
        <v/>
      </c>
      <c r="BM26" s="3" t="str">
        <f ca="1" xml:space="preserve">
IF(Table_Question_Sets[[#This Row],[Data Type]]="Repeating",
OFFSET(Table_Repeating_Question_Sets[[#Headers],[Property]],MATCH(Table_Question_Sets[[#This Row],[Property]],Table_Repeating_Question_Sets[Property],0),MATCH("Calculation",Table_Repeating_Question_Sets[#Headers],0)-1,1,1),
"")</f>
        <v/>
      </c>
      <c r="BN26"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6"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26" s="3" t="str">
        <f ca="1">IF(ISNUMBER(Table_Question_Sets[[#This Row],[Config Use Row]]),INDEX(Table_Question_Sets[Config Rollup],Table_Question_Sets[[#This Row],[Config Use Row]]),"")</f>
        <v/>
      </c>
      <c r="BQ26" s="3" t="str">
        <f ca="1">IF(ISNUMBER(Table_Question_Sets[[#This Row],[Config Use Row]]),INDEX(Table_Question_Sets[Config Keys Nested Rollup],Table_Question_Sets[[#This Row],[Config Use Row]]),"")</f>
        <v/>
      </c>
      <c r="BR26" s="3" t="str">
        <f ca="1">IF(ISNUMBER(Table_Question_Sets[[#This Row],[Config Use Row]]),INDEX(Table_Question_Sets[Calculation Rollup],Table_Question_Sets[[#This Row],[Config Use Row]]),"")</f>
        <v/>
      </c>
    </row>
    <row r="27" spans="2:70" s="15" customFormat="1" ht="21" hidden="1" customHeight="1">
      <c r="B27" s="8"/>
      <c r="C27" s="89"/>
      <c r="D27" s="8" t="e">
        <f ca="1" xml:space="preserve">
IF('Question Sets'!AN39(Table_Question_Sets[[#Headers],[Property]],MATCH("Rating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7" s="8" t="str">
        <f>IF(Table_Question_Sets[[#This Row],[Header]]="Yes","",IF(Table_Question_Sets[[#This Row],[Property]]&lt;&gt;"",SUBSTITUTE(Table_Question_Sets[[#This Row],[Property]]," ",""),""))</f>
        <v/>
      </c>
      <c r="G27" s="13"/>
      <c r="H27" s="8"/>
      <c r="I27" s="8"/>
      <c r="J27" s="8"/>
      <c r="K27" s="38"/>
      <c r="L27" s="48"/>
      <c r="M27" s="48"/>
      <c r="N27" s="18"/>
      <c r="O27" s="18"/>
      <c r="P27" s="18"/>
      <c r="Q27" s="18"/>
      <c r="R27" s="18"/>
      <c r="S27" s="18"/>
      <c r="T27" s="8"/>
      <c r="U27" s="8"/>
      <c r="V27" s="8"/>
      <c r="W27" s="8"/>
      <c r="X27" s="8"/>
      <c r="Y27" s="8"/>
      <c r="Z27" s="8"/>
      <c r="AA27" s="8"/>
      <c r="AB27" s="8"/>
      <c r="AC27" s="8"/>
      <c r="AD27" s="8"/>
      <c r="AE27" s="8"/>
      <c r="AF27" s="8"/>
      <c r="AG27" s="8"/>
      <c r="AH27" s="48"/>
      <c r="AI27" s="48"/>
      <c r="AJ27" s="8"/>
      <c r="AK27"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7" s="89"/>
      <c r="AM2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7" s="8"/>
      <c r="AP27" s="18"/>
      <c r="AQ27" s="8"/>
      <c r="AR27" s="8"/>
      <c r="AS27" s="8"/>
      <c r="AT27" s="8"/>
      <c r="AU27" s="8"/>
      <c r="AV2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7" s="18" t="str">
        <f>IF(OR(Table_Question_Sets[[#This Row],[Header]]="Yes",Table_Question_Sets[[#This Row],[Text]]=""),"",IF(OR(Table_Question_Sets[[#This Row],[Text]]="true",Table_Question_Sets[[#This Row],[Text]]="false",ISNUMBER(Table_Question_Sets[[#This Row],[Text]])),Table_Question_Sets[[#This Row],[Text]],""""&amp;Table_Question_Sets[[#This Row],[Text]]&amp;""""))</f>
        <v/>
      </c>
      <c r="AX27" s="18" t="str">
        <f>IF(AND(Table_Question_Sets[[#This Row],[Header]]&lt;&gt;"Yes",Table_Question_Sets[[#This Row],[Property]]&lt;&gt;"",Table_Question_Sets[[#This Row],[Summary Label]]&lt;&gt;""),""""&amp;Table_Question_Sets[[#This Row],[Key]]&amp;""": """&amp;Table_Question_Sets[[#This Row],[Summary Label]]&amp;"""","")</f>
        <v/>
      </c>
      <c r="AY27" s="18">
        <f ca="1">IF(Table_Question_Sets[[#This Row],[Header]]="Yes","",_xlfn.NUMBERVALUE(INDIRECT(SUBSTITUTE(ADDRESS(1,COLUMN(),4),"1","")&amp;ROW()-1))+IF(Table_Question_Sets[[#This Row],[Property]]&lt;&gt;"",1,0))</f>
        <v>0</v>
      </c>
      <c r="AZ27" s="18">
        <f ca="1">IF(Table_Question_Sets[[#This Row],[Header]]="Yes","",_xlfn.NUMBERVALUE(INDIRECT(SUBSTITUTE(ADDRESS(1,COLUMN(),4),"1","")&amp;ROW()+1))+IF(Table_Question_Sets[[#This Row],[Property]]&lt;&gt;"",1,0))</f>
        <v>21</v>
      </c>
      <c r="BA27" s="18" t="str">
        <f t="array" aca="1" ref="BA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7"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7"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7" s="8" t="str">
        <f xml:space="preserve">
IF(Table_Question_Sets[[#This Row],[Row]]="Yes","]},{""className"": ""row"",""fieldGroup"": [","")&amp;
Table_Question_Sets[[#This Row],[Config Field]]</f>
        <v/>
      </c>
      <c r="BG27"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2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7" s="8" t="str">
        <f>IF(AND(Table_Question_Sets[[#This Row],[Header]]="",Table_Question_Sets[[#This Row],[Property]]&lt;&gt;"",Table_Question_Sets[[#This Row],[Field Type]]&lt;&gt;""),
""""&amp;Table_Question_Sets[[#This Row],[Key]]&amp;"""","")</f>
        <v/>
      </c>
      <c r="BJ2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7" s="8" t="str">
        <f>IF(AND(Table_Question_Sets[[#This Row],[Header]]&lt;&gt;"Yes",Table_Question_Sets[[#This Row],[Property]]&lt;&gt;"",Table_Question_Sets[[#This Row],[Workflow Role]]&lt;&gt;""),
""""&amp;Table_Question_Sets[[#This Row],[Workflow Role]]&amp;""":"""&amp;Table_Question_Sets[[#This Row],[Key]]&amp;"""","")</f>
        <v/>
      </c>
      <c r="BL27" s="8">
        <f ca="1">IF(Table_Question_Sets[[#This Row],[Header]]="Yes","",_xlfn.NUMBERVALUE(INDIRECT(SUBSTITUTE(ADDRESS(1,COLUMN(),4),"1","")&amp;ROW()+1))+IF(OR(Table_Question_Sets[[#This Row],[Value]]&lt;&gt;"",AND(Table_Question_Sets[[#This Row],[Data Type]]="Repeating",Table_Question_Sets[[#This Row],[Calculation Repeating]]&lt;&gt;"")),1,0))</f>
        <v>15</v>
      </c>
      <c r="BM27" s="8" t="str">
        <f ca="1" xml:space="preserve">
IF(Table_Question_Sets[[#This Row],[Data Type]]="Repeating",
OFFSET(Table_Repeating_Question_Sets[[#Headers],[Property]],MATCH(Table_Question_Sets[[#This Row],[Property]],Table_Repeating_Question_Sets[Property],0),MATCH("Calculation",Table_Repeating_Question_Sets[#Headers],0)-1,1,1),
"")</f>
        <v/>
      </c>
      <c r="BN2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27" s="8" t="str">
        <f ca="1">IF(ISNUMBER(Table_Question_Sets[[#This Row],[Config Use Row]]),INDEX(Table_Question_Sets[Config Rollup],Table_Question_Sets[[#This Row],[Config Use Row]]),"")</f>
        <v/>
      </c>
      <c r="BQ27" s="8" t="str">
        <f ca="1">IF(ISNUMBER(Table_Question_Sets[[#This Row],[Config Use Row]]),INDEX(Table_Question_Sets[Config Keys Nested Rollup],Table_Question_Sets[[#This Row],[Config Use Row]]),"")</f>
        <v/>
      </c>
      <c r="BR27" s="8" t="str">
        <f ca="1">IF(ISNUMBER(Table_Question_Sets[[#This Row],[Config Use Row]]),INDEX(Table_Question_Sets[Calculation Rollup],Table_Question_Sets[[#This Row],[Config Use Row]]),"")</f>
        <v/>
      </c>
    </row>
    <row r="28" spans="2:70" s="15" customFormat="1" ht="21" customHeight="1">
      <c r="B28" s="8" t="s">
        <v>155</v>
      </c>
      <c r="C28" s="89"/>
      <c r="D28" s="8" t="e">
        <f ca="1" xml:space="preserve">
IF('Question Sets'!AN40(Table_Question_Sets[[#Headers],[Property]],MATCH("Rating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personalHeading</v>
      </c>
      <c r="F28" s="8" t="str">
        <f>IF(Table_Question_Sets[[#This Row],[Header]]="Yes","",IF(Table_Question_Sets[[#This Row],[Property]]&lt;&gt;"",SUBSTITUTE(Table_Question_Sets[[#This Row],[Property]]," ",""),""))</f>
        <v>PersonalHeading</v>
      </c>
      <c r="G28" s="13"/>
      <c r="H28" s="8" t="s">
        <v>156</v>
      </c>
      <c r="I28" s="8" t="s">
        <v>156</v>
      </c>
      <c r="J28" s="8"/>
      <c r="K28" s="38"/>
      <c r="L28" s="48"/>
      <c r="M28" s="48"/>
      <c r="N28" s="38"/>
      <c r="O28" s="38" t="s">
        <v>94</v>
      </c>
      <c r="P28" s="38"/>
      <c r="Q28" s="38"/>
      <c r="R28" s="38"/>
      <c r="S28" s="38"/>
      <c r="T28" s="8"/>
      <c r="U28" s="8"/>
      <c r="V28" s="8"/>
      <c r="W28" s="8"/>
      <c r="X28" s="8" t="s">
        <v>157</v>
      </c>
      <c r="Y28" s="8"/>
      <c r="Z28" s="8"/>
      <c r="AA28" s="8"/>
      <c r="AB28" s="8"/>
      <c r="AC28" s="8"/>
      <c r="AD28" s="8"/>
      <c r="AE28" s="8"/>
      <c r="AF28" s="8"/>
      <c r="AG28" s="8"/>
      <c r="AH28" s="48"/>
      <c r="AI28" s="48"/>
      <c r="AJ28" s="8"/>
      <c r="AK2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28" s="89"/>
      <c r="AM2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8" s="8"/>
      <c r="AP28" s="18"/>
      <c r="AQ28" s="8"/>
      <c r="AR28" s="8"/>
      <c r="AS28" s="8"/>
      <c r="AT28" s="8"/>
      <c r="AU28" s="8"/>
      <c r="AV2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28" s="18" t="str">
        <f>IF(OR(Table_Question_Sets[[#This Row],[Header]]="Yes",Table_Question_Sets[[#This Row],[Text]]=""),"",IF(OR(Table_Question_Sets[[#This Row],[Text]]="true",Table_Question_Sets[[#This Row],[Text]]="false",ISNUMBER(Table_Question_Sets[[#This Row],[Text]])),Table_Question_Sets[[#This Row],[Text]],""""&amp;Table_Question_Sets[[#This Row],[Text]]&amp;""""))</f>
        <v/>
      </c>
      <c r="AX28" s="18" t="str">
        <f>IF(AND(Table_Question_Sets[[#This Row],[Header]]&lt;&gt;"Yes",Table_Question_Sets[[#This Row],[Property]]&lt;&gt;"",Table_Question_Sets[[#This Row],[Summary Label]]&lt;&gt;""),""""&amp;Table_Question_Sets[[#This Row],[Key]]&amp;""": """&amp;Table_Question_Sets[[#This Row],[Summary Label]]&amp;"""","")</f>
        <v/>
      </c>
      <c r="AY28" s="18">
        <f ca="1">IF(Table_Question_Sets[[#This Row],[Header]]="Yes","",_xlfn.NUMBERVALUE(INDIRECT(SUBSTITUTE(ADDRESS(1,COLUMN(),4),"1","")&amp;ROW()-1))+IF(Table_Question_Sets[[#This Row],[Property]]&lt;&gt;"",1,0))</f>
        <v>1</v>
      </c>
      <c r="AZ28" s="18">
        <f ca="1">IF(Table_Question_Sets[[#This Row],[Header]]="Yes","",_xlfn.NUMBERVALUE(INDIRECT(SUBSTITUTE(ADDRESS(1,COLUMN(),4),"1","")&amp;ROW()+1))+IF(Table_Question_Sets[[#This Row],[Property]]&lt;&gt;"",1,0))</f>
        <v>21</v>
      </c>
      <c r="BA28" s="18" t="str">
        <f t="array" aca="1" ref="BA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2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8"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"templateOptions":{"content":{"heading2":"Your Details"}}</v>
      </c>
      <c r="BE2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"personalHeading","type": "content-field","className":"col-xs-12","templateOptions":{"content":{"heading2":"Your Details"}},"validators": {"validation": Validators.compose([])}}</v>
      </c>
      <c r="BF28" s="8" t="str">
        <f ca="1" xml:space="preserve">
IF(Table_Question_Sets[[#This Row],[Row]]="Yes","]},{""className"": ""row"",""fieldGroup"": [","")&amp;
Table_Question_Sets[[#This Row],[Config Field]]</f>
        <v>{"key": "personalHeading","type": "content-field","className":"col-xs-12","templateOptions":{"content":{"heading2":"Your Details"}},"validators": {"validation": Validators.compose([])}}</v>
      </c>
      <c r="BG28"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2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8" s="8" t="str">
        <f>IF(AND(Table_Question_Sets[[#This Row],[Header]]="",Table_Question_Sets[[#This Row],[Property]]&lt;&gt;"",Table_Question_Sets[[#This Row],[Field Type]]&lt;&gt;""),
""""&amp;Table_Question_Sets[[#This Row],[Key]]&amp;"""","")</f>
        <v>"personalHeading"</v>
      </c>
      <c r="BJ2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8" s="8" t="str">
        <f>IF(AND(Table_Question_Sets[[#This Row],[Header]]&lt;&gt;"Yes",Table_Question_Sets[[#This Row],[Property]]&lt;&gt;"",Table_Question_Sets[[#This Row],[Workflow Role]]&lt;&gt;""),
""""&amp;Table_Question_Sets[[#This Row],[Workflow Role]]&amp;""":"""&amp;Table_Question_Sets[[#This Row],[Key]]&amp;"""","")</f>
        <v/>
      </c>
      <c r="BL28" s="8">
        <f ca="1">IF(Table_Question_Sets[[#This Row],[Header]]="Yes","",_xlfn.NUMBERVALUE(INDIRECT(SUBSTITUTE(ADDRESS(1,COLUMN(),4),"1","")&amp;ROW()+1))+IF(OR(Table_Question_Sets[[#This Row],[Value]]&lt;&gt;"",AND(Table_Question_Sets[[#This Row],[Data Type]]="Repeating",Table_Question_Sets[[#This Row],[Calculation Repeating]]&lt;&gt;"")),1,0))</f>
        <v>15</v>
      </c>
      <c r="BM28" s="8" t="str">
        <f ca="1" xml:space="preserve">
IF(Table_Question_Sets[[#This Row],[Data Type]]="Repeating",
OFFSET(Table_Repeating_Question_Sets[[#Headers],[Property]],MATCH(Table_Question_Sets[[#This Row],[Property]],Table_Repeating_Question_Sets[Property],0),MATCH("Calculation",Table_Repeating_Question_Sets[#Headers],0)-1,1,1),
"")</f>
        <v/>
      </c>
      <c r="BN2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2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28" s="8" t="str">
        <f ca="1">IF(ISNUMBER(Table_Question_Sets[[#This Row],[Config Use Row]]),INDEX(Table_Question_Sets[Config Rollup],Table_Question_Sets[[#This Row],[Config Use Row]]),"")</f>
        <v/>
      </c>
      <c r="BQ28" s="8" t="str">
        <f ca="1">IF(ISNUMBER(Table_Question_Sets[[#This Row],[Config Use Row]]),INDEX(Table_Question_Sets[Config Keys Nested Rollup],Table_Question_Sets[[#This Row],[Config Use Row]]),"")</f>
        <v/>
      </c>
      <c r="BR28" s="8" t="str">
        <f ca="1">IF(ISNUMBER(Table_Question_Sets[[#This Row],[Config Use Row]]),INDEX(Table_Question_Sets[Calculation Rollup],Table_Question_Sets[[#This Row],[Config Use Row]]),"")</f>
        <v/>
      </c>
    </row>
    <row r="29" spans="2:70" s="15" customFormat="1" ht="21" customHeight="1">
      <c r="B29" s="8" t="s">
        <v>158</v>
      </c>
      <c r="C29" s="89"/>
      <c r="D29" s="8" t="e">
        <f ca="1" xml:space="preserve">
IF('Question Sets'!AN41(Table_Question_Sets[[#Headers],[Property]],MATCH("Rating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2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applicantName</v>
      </c>
      <c r="F29" s="8" t="str">
        <f>IF(Table_Question_Sets[[#This Row],[Header]]="Yes","",IF(Table_Question_Sets[[#This Row],[Property]]&lt;&gt;"",SUBSTITUTE(Table_Question_Sets[[#This Row],[Property]]," ",""),""))</f>
        <v>ApplicantName</v>
      </c>
      <c r="G29" s="13" t="s">
        <v>159</v>
      </c>
      <c r="H29" s="8" t="s">
        <v>47</v>
      </c>
      <c r="I29" s="8" t="s">
        <v>47</v>
      </c>
      <c r="J29" s="8"/>
      <c r="K29" s="40" t="s">
        <v>71</v>
      </c>
      <c r="L29" s="48"/>
      <c r="M29" s="48"/>
      <c r="N29" s="18"/>
      <c r="O29" s="18"/>
      <c r="P29" s="18"/>
      <c r="Q29" s="18"/>
      <c r="R29" s="18"/>
      <c r="S29" s="18"/>
      <c r="T29" s="8" t="s">
        <v>160</v>
      </c>
      <c r="U29" s="8"/>
      <c r="V29" s="8"/>
      <c r="W29" s="8"/>
      <c r="X29" s="8"/>
      <c r="Y29" s="8"/>
      <c r="Z29" s="8"/>
      <c r="AA29" s="8"/>
      <c r="AB29" s="8"/>
      <c r="AC29" s="8"/>
      <c r="AD29" s="8"/>
      <c r="AE29" s="8"/>
      <c r="AF29" s="8"/>
      <c r="AG29" s="8"/>
      <c r="AH29" s="48"/>
      <c r="AI29" s="48"/>
      <c r="AJ29" s="8"/>
      <c r="AK29"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sdfsdfd</v>
      </c>
      <c r="AL29" s="89"/>
      <c r="AM2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29" s="8"/>
      <c r="AP29" s="18"/>
      <c r="AQ29" s="8"/>
      <c r="AR29" s="8"/>
      <c r="AS29" s="8"/>
      <c r="AT29" s="8"/>
      <c r="AU29" s="8"/>
      <c r="AV2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sdfsdfd</v>
      </c>
      <c r="AW29" s="18" t="str">
        <f>IF(OR(Table_Question_Sets[[#This Row],[Header]]="Yes",Table_Question_Sets[[#This Row],[Text]]=""),"",IF(OR(Table_Question_Sets[[#This Row],[Text]]="true",Table_Question_Sets[[#This Row],[Text]]="false",ISNUMBER(Table_Question_Sets[[#This Row],[Text]])),Table_Question_Sets[[#This Row],[Text]],""""&amp;Table_Question_Sets[[#This Row],[Text]]&amp;""""))</f>
        <v>"sdfsdfd"</v>
      </c>
      <c r="AX29" s="18" t="str">
        <f>IF(AND(Table_Question_Sets[[#This Row],[Header]]&lt;&gt;"Yes",Table_Question_Sets[[#This Row],[Property]]&lt;&gt;"",Table_Question_Sets[[#This Row],[Summary Label]]&lt;&gt;""),""""&amp;Table_Question_Sets[[#This Row],[Key]]&amp;""": """&amp;Table_Question_Sets[[#This Row],[Summary Label]]&amp;"""","")</f>
        <v/>
      </c>
      <c r="AY29" s="18">
        <f ca="1">IF(Table_Question_Sets[[#This Row],[Header]]="Yes","",_xlfn.NUMBERVALUE(INDIRECT(SUBSTITUTE(ADDRESS(1,COLUMN(),4),"1","")&amp;ROW()-1))+IF(Table_Question_Sets[[#This Row],[Property]]&lt;&gt;"",1,0))</f>
        <v>2</v>
      </c>
      <c r="AZ29" s="18">
        <f ca="1">IF(Table_Question_Sets[[#This Row],[Header]]="Yes","",_xlfn.NUMBERVALUE(INDIRECT(SUBSTITUTE(ADDRESS(1,COLUMN(),4),"1","")&amp;ROW()+1))+IF(Table_Question_Sets[[#This Row],[Property]]&lt;&gt;"",1,0))</f>
        <v>20</v>
      </c>
      <c r="BA29" s="18" t="str">
        <f t="array" aca="1" ref="BA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9"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"templateOptions":{"label":"Applicant legal name"}</v>
      </c>
      <c r="BE29"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"applicantName","type": "input-field","className":"col-xs-12 col-md-6","templateOptions":{"label":"Applicant legal name"},"validators": {"validation": Validators.compose([ValidationService.required('true', '')])}}</v>
      </c>
      <c r="BF29" s="8" t="str">
        <f ca="1" xml:space="preserve">
IF(Table_Question_Sets[[#This Row],[Row]]="Yes","]},{""className"": ""row"",""fieldGroup"": [","")&amp;
Table_Question_Sets[[#This Row],[Config Field]]</f>
        <v>{"key": "applicantName","type": "input-field","className":"col-xs-12 col-md-6","templateOptions":{"label":"Applicant legal name"},"validators": {"validation": Validators.compose([ValidationService.required('true', '')])}}</v>
      </c>
      <c r="BG29"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2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9" s="8" t="str">
        <f>IF(AND(Table_Question_Sets[[#This Row],[Header]]="",Table_Question_Sets[[#This Row],[Property]]&lt;&gt;"",Table_Question_Sets[[#This Row],[Field Type]]&lt;&gt;""),
""""&amp;Table_Question_Sets[[#This Row],[Key]]&amp;"""","")</f>
        <v>"applicantName"</v>
      </c>
      <c r="BJ2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Name","tradingName","occupation","businessActivities","estimatedTurnover","annualWages","annualSubContactorCosts","subContractors","trailers","specifiedItems","businessHeading","businessAddress","businessTown","businessState","businessPostcode","postalHeading","postalAddress","postalTown","postalState","postalPostcode"</v>
      </c>
      <c r="BK29" s="8" t="str">
        <f>IF(AND(Table_Question_Sets[[#This Row],[Header]]&lt;&gt;"Yes",Table_Question_Sets[[#This Row],[Property]]&lt;&gt;"",Table_Question_Sets[[#This Row],[Workflow Role]]&lt;&gt;""),
""""&amp;Table_Question_Sets[[#This Row],[Workflow Role]]&amp;""":"""&amp;Table_Question_Sets[[#This Row],[Key]]&amp;"""","")</f>
        <v/>
      </c>
      <c r="BL29" s="8">
        <f ca="1">IF(Table_Question_Sets[[#This Row],[Header]]="Yes","",_xlfn.NUMBERVALUE(INDIRECT(SUBSTITUTE(ADDRESS(1,COLUMN(),4),"1","")&amp;ROW()+1))+IF(OR(Table_Question_Sets[[#This Row],[Value]]&lt;&gt;"",AND(Table_Question_Sets[[#This Row],[Data Type]]="Repeating",Table_Question_Sets[[#This Row],[Calculation Repeating]]&lt;&gt;"")),1,0))</f>
        <v>15</v>
      </c>
      <c r="BM29" s="8" t="str">
        <f ca="1" xml:space="preserve">
IF(Table_Question_Sets[[#This Row],[Data Type]]="Repeating",
OFFSET(Table_Repeating_Question_Sets[[#Headers],[Property]],MATCH(Table_Question_Sets[[#This Row],[Property]],Table_Repeating_Question_Sets[Property],0),MATCH("Calculation",Table_Repeating_Question_Sets[#Headers],0)-1,1,1),
"")</f>
        <v/>
      </c>
      <c r="BN2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"applicantName": "sdfsdfd"</v>
      </c>
      <c r="BO2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29" s="8" t="str">
        <f ca="1">IF(ISNUMBER(Table_Question_Sets[[#This Row],[Config Use Row]]),INDEX(Table_Question_Sets[Config Rollup],Table_Question_Sets[[#This Row],[Config Use Row]]),"")</f>
        <v/>
      </c>
      <c r="BQ29" s="8" t="str">
        <f ca="1">IF(ISNUMBER(Table_Question_Sets[[#This Row],[Config Use Row]]),INDEX(Table_Question_Sets[Config Keys Nested Rollup],Table_Question_Sets[[#This Row],[Config Use Row]]),"")</f>
        <v/>
      </c>
      <c r="BR29" s="8" t="str">
        <f ca="1">IF(ISNUMBER(Table_Question_Sets[[#This Row],[Config Use Row]]),INDEX(Table_Question_Sets[Calculation Rollup],Table_Question_Sets[[#This Row],[Config Use Row]]),"")</f>
        <v/>
      </c>
    </row>
    <row r="30" spans="2:70" s="15" customFormat="1" ht="21" customHeight="1">
      <c r="B30" s="8" t="s">
        <v>161</v>
      </c>
      <c r="C30" s="89"/>
      <c r="D30" s="8" t="e">
        <f ca="1" xml:space="preserve">
IF('Question Sets'!AN42(Table_Question_Sets[[#Headers],[Property]],MATCH("Rating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tradingName</v>
      </c>
      <c r="F30" s="8" t="str">
        <f>IF(Table_Question_Sets[[#This Row],[Header]]="Yes","",IF(Table_Question_Sets[[#This Row],[Property]]&lt;&gt;"",SUBSTITUTE(Table_Question_Sets[[#This Row],[Property]]," ",""),""))</f>
        <v>TradingName</v>
      </c>
      <c r="G30" s="13" t="s">
        <v>162</v>
      </c>
      <c r="H30" s="8" t="s">
        <v>47</v>
      </c>
      <c r="I30" s="8" t="s">
        <v>47</v>
      </c>
      <c r="J30" s="8"/>
      <c r="K30" s="40"/>
      <c r="L30" s="48"/>
      <c r="M30" s="48"/>
      <c r="N30" s="18"/>
      <c r="O30" s="18"/>
      <c r="P30" s="18"/>
      <c r="Q30" s="18"/>
      <c r="R30" s="18"/>
      <c r="S30" s="18"/>
      <c r="T30" s="8" t="s">
        <v>163</v>
      </c>
      <c r="U30" s="8"/>
      <c r="V30" s="8"/>
      <c r="W30" s="8"/>
      <c r="X30" s="8"/>
      <c r="Y30" s="8"/>
      <c r="Z30" s="8"/>
      <c r="AA30" s="8"/>
      <c r="AB30" s="8"/>
      <c r="AC30" s="8"/>
      <c r="AD30" s="8"/>
      <c r="AE30" s="8"/>
      <c r="AF30" s="8"/>
      <c r="AG30" s="8"/>
      <c r="AH30" s="48"/>
      <c r="AI30" s="48"/>
      <c r="AJ30" s="8"/>
      <c r="AK30"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sdfsdf</v>
      </c>
      <c r="AL30" s="89"/>
      <c r="AM3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0" s="8"/>
      <c r="AP30" s="18"/>
      <c r="AQ30" s="8"/>
      <c r="AR30" s="8"/>
      <c r="AS30" s="8"/>
      <c r="AT30" s="8"/>
      <c r="AU30" s="8"/>
      <c r="AV3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sdfsdf</v>
      </c>
      <c r="AW30" s="18" t="str">
        <f>IF(OR(Table_Question_Sets[[#This Row],[Header]]="Yes",Table_Question_Sets[[#This Row],[Text]]=""),"",IF(OR(Table_Question_Sets[[#This Row],[Text]]="true",Table_Question_Sets[[#This Row],[Text]]="false",ISNUMBER(Table_Question_Sets[[#This Row],[Text]])),Table_Question_Sets[[#This Row],[Text]],""""&amp;Table_Question_Sets[[#This Row],[Text]]&amp;""""))</f>
        <v>"sdfsdf"</v>
      </c>
      <c r="AX30" s="18" t="str">
        <f>IF(AND(Table_Question_Sets[[#This Row],[Header]]&lt;&gt;"Yes",Table_Question_Sets[[#This Row],[Property]]&lt;&gt;"",Table_Question_Sets[[#This Row],[Summary Label]]&lt;&gt;""),""""&amp;Table_Question_Sets[[#This Row],[Key]]&amp;""": """&amp;Table_Question_Sets[[#This Row],[Summary Label]]&amp;"""","")</f>
        <v/>
      </c>
      <c r="AY30" s="18">
        <f ca="1">IF(Table_Question_Sets[[#This Row],[Header]]="Yes","",_xlfn.NUMBERVALUE(INDIRECT(SUBSTITUTE(ADDRESS(1,COLUMN(),4),"1","")&amp;ROW()-1))+IF(Table_Question_Sets[[#This Row],[Property]]&lt;&gt;"",1,0))</f>
        <v>3</v>
      </c>
      <c r="AZ30" s="18">
        <f ca="1">IF(Table_Question_Sets[[#This Row],[Header]]="Yes","",_xlfn.NUMBERVALUE(INDIRECT(SUBSTITUTE(ADDRESS(1,COLUMN(),4),"1","")&amp;ROW()+1))+IF(Table_Question_Sets[[#This Row],[Property]]&lt;&gt;"",1,0))</f>
        <v>19</v>
      </c>
      <c r="BA30" s="18" t="str">
        <f t="array" aca="1" ref="BA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0"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"templateOptions":{"label":"Trading name"}</v>
      </c>
      <c r="BE30"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"tradingName","type": "input-field","className":"col-xs-12 col-md-6","templateOptions":{"label":"Trading name"},"validators": {"validation": Validators.compose([])}}</v>
      </c>
      <c r="BF30" s="8" t="str">
        <f ca="1" xml:space="preserve">
IF(Table_Question_Sets[[#This Row],[Row]]="Yes","]},{""className"": ""row"",""fieldGroup"": [","")&amp;
Table_Question_Sets[[#This Row],[Config Field]]</f>
        <v>{"key": "tradingName","type": "input-field","className":"col-xs-12 col-md-6","templateOptions":{"label":"Trading name"},"validators": {"validation": Validators.compose([])}}</v>
      </c>
      <c r="BG30"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0" s="8" t="str">
        <f>IF(AND(Table_Question_Sets[[#This Row],[Header]]="",Table_Question_Sets[[#This Row],[Property]]&lt;&gt;"",Table_Question_Sets[[#This Row],[Field Type]]&lt;&gt;""),
""""&amp;Table_Question_Sets[[#This Row],[Key]]&amp;"""","")</f>
        <v>"tradingName"</v>
      </c>
      <c r="BJ3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dingName","occupation","businessActivities","estimatedTurnover","annualWages","annualSubContactorCosts","subContractors","trailers","specifiedItems","businessHeading","businessAddress","businessTown","businessState","businessPostcode","postalHeading","postalAddress","postalTown","postalState","postalPostcode"</v>
      </c>
      <c r="BK30" s="8" t="str">
        <f>IF(AND(Table_Question_Sets[[#This Row],[Header]]&lt;&gt;"Yes",Table_Question_Sets[[#This Row],[Property]]&lt;&gt;"",Table_Question_Sets[[#This Row],[Workflow Role]]&lt;&gt;""),
""""&amp;Table_Question_Sets[[#This Row],[Workflow Role]]&amp;""":"""&amp;Table_Question_Sets[[#This Row],[Key]]&amp;"""","")</f>
        <v/>
      </c>
      <c r="BL30" s="8">
        <f ca="1">IF(Table_Question_Sets[[#This Row],[Header]]="Yes","",_xlfn.NUMBERVALUE(INDIRECT(SUBSTITUTE(ADDRESS(1,COLUMN(),4),"1","")&amp;ROW()+1))+IF(OR(Table_Question_Sets[[#This Row],[Value]]&lt;&gt;"",AND(Table_Question_Sets[[#This Row],[Data Type]]="Repeating",Table_Question_Sets[[#This Row],[Calculation Repeating]]&lt;&gt;"")),1,0))</f>
        <v>14</v>
      </c>
      <c r="BM30" s="8" t="str">
        <f ca="1" xml:space="preserve">
IF(Table_Question_Sets[[#This Row],[Data Type]]="Repeating",
OFFSET(Table_Repeating_Question_Sets[[#Headers],[Property]],MATCH(Table_Question_Sets[[#This Row],[Property]],Table_Repeating_Question_Sets[Property],0),MATCH("Calculation",Table_Repeating_Question_Sets[#Headers],0)-1,1,1),
"")</f>
        <v/>
      </c>
      <c r="BN3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"tradingName": "sdfsdf"</v>
      </c>
      <c r="BO3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30" s="8" t="str">
        <f ca="1">IF(ISNUMBER(Table_Question_Sets[[#This Row],[Config Use Row]]),INDEX(Table_Question_Sets[Config Rollup],Table_Question_Sets[[#This Row],[Config Use Row]]),"")</f>
        <v/>
      </c>
      <c r="BQ30" s="8" t="str">
        <f ca="1">IF(ISNUMBER(Table_Question_Sets[[#This Row],[Config Use Row]]),INDEX(Table_Question_Sets[Config Keys Nested Rollup],Table_Question_Sets[[#This Row],[Config Use Row]]),"")</f>
        <v/>
      </c>
      <c r="BR30" s="8" t="str">
        <f ca="1">IF(ISNUMBER(Table_Question_Sets[[#This Row],[Config Use Row]]),INDEX(Table_Question_Sets[Calculation Rollup],Table_Question_Sets[[#This Row],[Config Use Row]]),"")</f>
        <v/>
      </c>
    </row>
    <row r="31" spans="2:70" s="15" customFormat="1" ht="21" customHeight="1">
      <c r="B31" s="8" t="s">
        <v>164</v>
      </c>
      <c r="C31" s="89"/>
      <c r="D31" s="8" t="e">
        <f ca="1" xml:space="preserve">
IF('Question Sets'!AN43(Table_Question_Sets[[#Headers],[Property]],MATCH("Rating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occupation</v>
      </c>
      <c r="F31" s="8" t="str">
        <f>IF(Table_Question_Sets[[#This Row],[Header]]="Yes","",IF(Table_Question_Sets[[#This Row],[Property]]&lt;&gt;"",SUBSTITUTE(Table_Question_Sets[[#This Row],[Property]]," ",""),""))</f>
        <v>Occupation</v>
      </c>
      <c r="G31" s="13" t="s">
        <v>165</v>
      </c>
      <c r="H31" s="8" t="s">
        <v>47</v>
      </c>
      <c r="I31" s="8" t="s">
        <v>47</v>
      </c>
      <c r="J31" s="8"/>
      <c r="K31" s="40" t="s">
        <v>71</v>
      </c>
      <c r="L31" s="48"/>
      <c r="M31" s="48"/>
      <c r="N31" s="18"/>
      <c r="O31" s="18"/>
      <c r="P31" s="18"/>
      <c r="Q31" s="18"/>
      <c r="R31" s="18"/>
      <c r="S31" s="18"/>
      <c r="T31" s="8" t="s">
        <v>164</v>
      </c>
      <c r="U31" s="8"/>
      <c r="V31" s="8"/>
      <c r="W31" s="8"/>
      <c r="X31" s="8"/>
      <c r="Y31" s="8"/>
      <c r="Z31" s="8"/>
      <c r="AA31" s="8"/>
      <c r="AB31" s="8"/>
      <c r="AC31" s="8"/>
      <c r="AD31" s="8"/>
      <c r="AE31" s="8"/>
      <c r="AF31" s="8"/>
      <c r="AG31" s="8"/>
      <c r="AH31" s="48"/>
      <c r="AI31" s="48"/>
      <c r="AJ31" s="8"/>
      <c r="AK3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sdfs</v>
      </c>
      <c r="AL31" s="89"/>
      <c r="AM3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1" s="8"/>
      <c r="AP31" s="18"/>
      <c r="AQ31" s="8"/>
      <c r="AR31" s="8"/>
      <c r="AS31" s="8"/>
      <c r="AT31" s="8"/>
      <c r="AU31" s="8"/>
      <c r="AV3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sdfs</v>
      </c>
      <c r="AW31" s="18" t="str">
        <f>IF(OR(Table_Question_Sets[[#This Row],[Header]]="Yes",Table_Question_Sets[[#This Row],[Text]]=""),"",IF(OR(Table_Question_Sets[[#This Row],[Text]]="true",Table_Question_Sets[[#This Row],[Text]]="false",ISNUMBER(Table_Question_Sets[[#This Row],[Text]])),Table_Question_Sets[[#This Row],[Text]],""""&amp;Table_Question_Sets[[#This Row],[Text]]&amp;""""))</f>
        <v>"sdfs"</v>
      </c>
      <c r="AX31" s="18" t="str">
        <f>IF(AND(Table_Question_Sets[[#This Row],[Header]]&lt;&gt;"Yes",Table_Question_Sets[[#This Row],[Property]]&lt;&gt;"",Table_Question_Sets[[#This Row],[Summary Label]]&lt;&gt;""),""""&amp;Table_Question_Sets[[#This Row],[Key]]&amp;""": """&amp;Table_Question_Sets[[#This Row],[Summary Label]]&amp;"""","")</f>
        <v/>
      </c>
      <c r="AY31" s="18">
        <f ca="1">IF(Table_Question_Sets[[#This Row],[Header]]="Yes","",_xlfn.NUMBERVALUE(INDIRECT(SUBSTITUTE(ADDRESS(1,COLUMN(),4),"1","")&amp;ROW()-1))+IF(Table_Question_Sets[[#This Row],[Property]]&lt;&gt;"",1,0))</f>
        <v>4</v>
      </c>
      <c r="AZ31" s="18">
        <f ca="1">IF(Table_Question_Sets[[#This Row],[Header]]="Yes","",_xlfn.NUMBERVALUE(INDIRECT(SUBSTITUTE(ADDRESS(1,COLUMN(),4),"1","")&amp;ROW()+1))+IF(Table_Question_Sets[[#This Row],[Property]]&lt;&gt;"",1,0))</f>
        <v>18</v>
      </c>
      <c r="BA31" s="18" t="str">
        <f t="array" aca="1" ref="BA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"templateOptions":{"label":"Occupation"}</v>
      </c>
      <c r="BE3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"occupation","type": "input-field","className":"col-xs-12 col-md-6","templateOptions":{"label":"Occupation"},"validators": {"validation": Validators.compose([ValidationService.required('true', '')])}}</v>
      </c>
      <c r="BF31" s="8" t="str">
        <f ca="1" xml:space="preserve">
IF(Table_Question_Sets[[#This Row],[Row]]="Yes","]},{""className"": ""row"",""fieldGroup"": [","")&amp;
Table_Question_Sets[[#This Row],[Config Field]]</f>
        <v>{"key": "occupation","type": "input-field","className":"col-xs-12 col-md-6","templateOptions":{"label":"Occupation"},"validators": {"validation": Validators.compose([ValidationService.required('true', '')])}}</v>
      </c>
      <c r="BG31"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1" s="8" t="str">
        <f>IF(AND(Table_Question_Sets[[#This Row],[Header]]="",Table_Question_Sets[[#This Row],[Property]]&lt;&gt;"",Table_Question_Sets[[#This Row],[Field Type]]&lt;&gt;""),
""""&amp;Table_Question_Sets[[#This Row],[Key]]&amp;"""","")</f>
        <v>"occupation"</v>
      </c>
      <c r="BJ3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occupation","businessActivities","estimatedTurnover","annualWages","annualSubContactorCosts","subContractors","trailers","specifiedItems","businessHeading","businessAddress","businessTown","businessState","businessPostcode","postalHeading","postalAddress","postalTown","postalState","postalPostcode"</v>
      </c>
      <c r="BK31" s="8" t="str">
        <f>IF(AND(Table_Question_Sets[[#This Row],[Header]]&lt;&gt;"Yes",Table_Question_Sets[[#This Row],[Property]]&lt;&gt;"",Table_Question_Sets[[#This Row],[Workflow Role]]&lt;&gt;""),
""""&amp;Table_Question_Sets[[#This Row],[Workflow Role]]&amp;""":"""&amp;Table_Question_Sets[[#This Row],[Key]]&amp;"""","")</f>
        <v/>
      </c>
      <c r="BL31" s="8">
        <f ca="1">IF(Table_Question_Sets[[#This Row],[Header]]="Yes","",_xlfn.NUMBERVALUE(INDIRECT(SUBSTITUTE(ADDRESS(1,COLUMN(),4),"1","")&amp;ROW()+1))+IF(OR(Table_Question_Sets[[#This Row],[Value]]&lt;&gt;"",AND(Table_Question_Sets[[#This Row],[Data Type]]="Repeating",Table_Question_Sets[[#This Row],[Calculation Repeating]]&lt;&gt;"")),1,0))</f>
        <v>13</v>
      </c>
      <c r="BM31" s="8" t="str">
        <f ca="1" xml:space="preserve">
IF(Table_Question_Sets[[#This Row],[Data Type]]="Repeating",
OFFSET(Table_Repeating_Question_Sets[[#Headers],[Property]],MATCH(Table_Question_Sets[[#This Row],[Property]],Table_Repeating_Question_Sets[Property],0),MATCH("Calculation",Table_Repeating_Question_Sets[#Headers],0)-1,1,1),
"")</f>
        <v/>
      </c>
      <c r="BN3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"occupation": "sdfs"</v>
      </c>
      <c r="BO3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BP31" s="8" t="str">
        <f ca="1">IF(ISNUMBER(Table_Question_Sets[[#This Row],[Config Use Row]]),INDEX(Table_Question_Sets[Config Rollup],Table_Question_Sets[[#This Row],[Config Use Row]]),"")</f>
        <v/>
      </c>
      <c r="BQ31" s="8" t="str">
        <f ca="1">IF(ISNUMBER(Table_Question_Sets[[#This Row],[Config Use Row]]),INDEX(Table_Question_Sets[Config Keys Nested Rollup],Table_Question_Sets[[#This Row],[Config Use Row]]),"")</f>
        <v/>
      </c>
      <c r="BR31" s="8" t="str">
        <f ca="1">IF(ISNUMBER(Table_Question_Sets[[#This Row],[Config Use Row]]),INDEX(Table_Question_Sets[Calculation Rollup],Table_Question_Sets[[#This Row],[Config Use Row]]),"")</f>
        <v/>
      </c>
    </row>
    <row r="32" spans="2:70" s="15" customFormat="1" ht="21" customHeight="1">
      <c r="B32" s="8" t="s">
        <v>166</v>
      </c>
      <c r="C32" s="89"/>
      <c r="D32" s="8" t="e">
        <f ca="1" xml:space="preserve">
IF('Question Sets'!AN44(Table_Question_Sets[[#Headers],[Property]],MATCH("Rating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businessActivities</v>
      </c>
      <c r="F32" s="8" t="str">
        <f>IF(Table_Question_Sets[[#This Row],[Header]]="Yes","",IF(Table_Question_Sets[[#This Row],[Property]]&lt;&gt;"",SUBSTITUTE(Table_Question_Sets[[#This Row],[Property]]," ",""),""))</f>
        <v>BusinessActivities</v>
      </c>
      <c r="G32" s="13" t="s">
        <v>167</v>
      </c>
      <c r="H32" s="8" t="s">
        <v>47</v>
      </c>
      <c r="I32" s="8" t="s">
        <v>168</v>
      </c>
      <c r="J32" s="8"/>
      <c r="K32" s="40" t="s">
        <v>71</v>
      </c>
      <c r="L32" s="48"/>
      <c r="M32" s="48"/>
      <c r="N32" s="18"/>
      <c r="O32" s="18"/>
      <c r="P32" s="18"/>
      <c r="Q32" s="18"/>
      <c r="R32" s="18"/>
      <c r="S32" s="18"/>
      <c r="T32" s="8" t="s">
        <v>169</v>
      </c>
      <c r="U32" s="8"/>
      <c r="V32" s="8"/>
      <c r="W32" s="8"/>
      <c r="X32" s="8"/>
      <c r="Y32" s="8"/>
      <c r="Z32" s="8"/>
      <c r="AA32" s="8"/>
      <c r="AB32" s="8"/>
      <c r="AC32" s="8"/>
      <c r="AD32" s="8"/>
      <c r="AE32" s="8"/>
      <c r="AF32" s="8"/>
      <c r="AG32" s="8"/>
      <c r="AH32" s="48"/>
      <c r="AI32" s="48"/>
      <c r="AJ32" s="8"/>
      <c r="AK32"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sdf</v>
      </c>
      <c r="AL32" s="89"/>
      <c r="AM3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2" s="8"/>
      <c r="AP32" s="18"/>
      <c r="AQ32" s="8"/>
      <c r="AR32" s="8"/>
      <c r="AS32" s="8"/>
      <c r="AT32" s="8"/>
      <c r="AU32" s="8"/>
      <c r="AV3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sdf</v>
      </c>
      <c r="AW32" s="18" t="str">
        <f>IF(OR(Table_Question_Sets[[#This Row],[Header]]="Yes",Table_Question_Sets[[#This Row],[Text]]=""),"",IF(OR(Table_Question_Sets[[#This Row],[Text]]="true",Table_Question_Sets[[#This Row],[Text]]="false",ISNUMBER(Table_Question_Sets[[#This Row],[Text]])),Table_Question_Sets[[#This Row],[Text]],""""&amp;Table_Question_Sets[[#This Row],[Text]]&amp;""""))</f>
        <v>"sdf"</v>
      </c>
      <c r="AX32" s="18" t="str">
        <f>IF(AND(Table_Question_Sets[[#This Row],[Header]]&lt;&gt;"Yes",Table_Question_Sets[[#This Row],[Property]]&lt;&gt;"",Table_Question_Sets[[#This Row],[Summary Label]]&lt;&gt;""),""""&amp;Table_Question_Sets[[#This Row],[Key]]&amp;""": """&amp;Table_Question_Sets[[#This Row],[Summary Label]]&amp;"""","")</f>
        <v/>
      </c>
      <c r="AY32" s="18">
        <f ca="1">IF(Table_Question_Sets[[#This Row],[Header]]="Yes","",_xlfn.NUMBERVALUE(INDIRECT(SUBSTITUTE(ADDRESS(1,COLUMN(),4),"1","")&amp;ROW()-1))+IF(Table_Question_Sets[[#This Row],[Property]]&lt;&gt;"",1,0))</f>
        <v>5</v>
      </c>
      <c r="AZ32" s="18">
        <f ca="1">IF(Table_Question_Sets[[#This Row],[Header]]="Yes","",_xlfn.NUMBERVALUE(INDIRECT(SUBSTITUTE(ADDRESS(1,COLUMN(),4),"1","")&amp;ROW()+1))+IF(Table_Question_Sets[[#This Row],[Property]]&lt;&gt;"",1,0))</f>
        <v>17</v>
      </c>
      <c r="BA32" s="18" t="str">
        <f t="array" aca="1" ref="BA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3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"templateOptions":{"label":"Please describe your business activities"}</v>
      </c>
      <c r="BE3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"businessActivities","type": "textarea-field","className":"col-xs-12","templateOptions":{"label":"Please describe your business activities"},"validators": {"validation": Validators.compose([ValidationService.required('true', '')])}}</v>
      </c>
      <c r="BF32" s="8" t="str">
        <f ca="1" xml:space="preserve">
IF(Table_Question_Sets[[#This Row],[Row]]="Yes","]},{""className"": ""row"",""fieldGroup"": [","")&amp;
Table_Question_Sets[[#This Row],[Config Field]]</f>
        <v>{"key": "businessActivities","type": "textarea-field","className":"col-xs-12","templateOptions":{"label":"Please describe your business activities"},"validators": {"validation": Validators.compose([ValidationService.required('true', '')])}}</v>
      </c>
      <c r="BG32"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2" s="8" t="str">
        <f>IF(AND(Table_Question_Sets[[#This Row],[Header]]="",Table_Question_Sets[[#This Row],[Property]]&lt;&gt;"",Table_Question_Sets[[#This Row],[Field Type]]&lt;&gt;""),
""""&amp;Table_Question_Sets[[#This Row],[Key]]&amp;"""","")</f>
        <v>"businessActivities"</v>
      </c>
      <c r="BJ3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Activities","estimatedTurnover","annualWages","annualSubContactorCosts","subContractors","trailers","specifiedItems","businessHeading","businessAddress","businessTown","businessState","businessPostcode","postalHeading","postalAddress","postalTown","postalState","postalPostcode"</v>
      </c>
      <c r="BK32" s="8" t="str">
        <f>IF(AND(Table_Question_Sets[[#This Row],[Header]]&lt;&gt;"Yes",Table_Question_Sets[[#This Row],[Property]]&lt;&gt;"",Table_Question_Sets[[#This Row],[Workflow Role]]&lt;&gt;""),
""""&amp;Table_Question_Sets[[#This Row],[Workflow Role]]&amp;""":"""&amp;Table_Question_Sets[[#This Row],[Key]]&amp;"""","")</f>
        <v/>
      </c>
      <c r="BL32" s="8">
        <f ca="1">IF(Table_Question_Sets[[#This Row],[Header]]="Yes","",_xlfn.NUMBERVALUE(INDIRECT(SUBSTITUTE(ADDRESS(1,COLUMN(),4),"1","")&amp;ROW()+1))+IF(OR(Table_Question_Sets[[#This Row],[Value]]&lt;&gt;"",AND(Table_Question_Sets[[#This Row],[Data Type]]="Repeating",Table_Question_Sets[[#This Row],[Calculation Repeating]]&lt;&gt;"")),1,0))</f>
        <v>12</v>
      </c>
      <c r="BM32" s="8" t="str">
        <f ca="1" xml:space="preserve">
IF(Table_Question_Sets[[#This Row],[Data Type]]="Repeating",
OFFSET(Table_Repeating_Question_Sets[[#Headers],[Property]],MATCH(Table_Question_Sets[[#This Row],[Property]],Table_Repeating_Question_Sets[Property],0),MATCH("Calculation",Table_Repeating_Question_Sets[#Headers],0)-1,1,1),
"")</f>
        <v/>
      </c>
      <c r="BN3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"businessActivities": "sdf"</v>
      </c>
      <c r="BO3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"businessActivities": "sdf","estimatedTurnover": "234234","annualWages": "23423","annualSubContactorCosts": "234234","businessAddress": "6 Nobel Close","businessTown": "Greensborough","businessState": "VIC","businessPostcode": "3088","postalAddress": "23 Alexandra Rd","postalTown": "Lilydale","postalState": "VIC","postalPostcode": "3140"</v>
      </c>
      <c r="BP32" s="8" t="str">
        <f ca="1">IF(ISNUMBER(Table_Question_Sets[[#This Row],[Config Use Row]]),INDEX(Table_Question_Sets[Config Rollup],Table_Question_Sets[[#This Row],[Config Use Row]]),"")</f>
        <v/>
      </c>
      <c r="BQ32" s="8" t="str">
        <f ca="1">IF(ISNUMBER(Table_Question_Sets[[#This Row],[Config Use Row]]),INDEX(Table_Question_Sets[Config Keys Nested Rollup],Table_Question_Sets[[#This Row],[Config Use Row]]),"")</f>
        <v/>
      </c>
      <c r="BR32" s="8" t="str">
        <f ca="1">IF(ISNUMBER(Table_Question_Sets[[#This Row],[Config Use Row]]),INDEX(Table_Question_Sets[Calculation Rollup],Table_Question_Sets[[#This Row],[Config Use Row]]),"")</f>
        <v/>
      </c>
    </row>
    <row r="33" spans="2:70" s="15" customFormat="1" ht="21" customHeight="1">
      <c r="B33" s="8" t="s">
        <v>170</v>
      </c>
      <c r="C33" s="89"/>
      <c r="D33" s="8" t="e">
        <f ca="1" xml:space="preserve">
IF('Question Sets'!AN45(Table_Question_Sets[[#Headers],[Property]],MATCH("Rating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estimatedTurnover</v>
      </c>
      <c r="F33" s="8" t="str">
        <f>IF(Table_Question_Sets[[#This Row],[Header]]="Yes","",IF(Table_Question_Sets[[#This Row],[Property]]&lt;&gt;"",SUBSTITUTE(Table_Question_Sets[[#This Row],[Property]]," ",""),""))</f>
        <v>EstimatedTurnover</v>
      </c>
      <c r="G33" s="13" t="s">
        <v>171</v>
      </c>
      <c r="H33" s="8" t="s">
        <v>74</v>
      </c>
      <c r="I33" s="8" t="s">
        <v>47</v>
      </c>
      <c r="J33" s="8"/>
      <c r="K33" s="40" t="s">
        <v>71</v>
      </c>
      <c r="L33" s="48"/>
      <c r="M33" s="48"/>
      <c r="N33" s="18"/>
      <c r="O33" s="18"/>
      <c r="P33" s="18"/>
      <c r="Q33" s="18"/>
      <c r="R33" s="18"/>
      <c r="S33" s="18"/>
      <c r="T33" s="8" t="s">
        <v>172</v>
      </c>
      <c r="U33" s="8"/>
      <c r="V33" s="8"/>
      <c r="W33" s="8"/>
      <c r="X33" s="8"/>
      <c r="Y33" s="8"/>
      <c r="Z33" s="8"/>
      <c r="AA33" s="8"/>
      <c r="AB33" s="8"/>
      <c r="AC33" s="8"/>
      <c r="AD33" s="8"/>
      <c r="AE33" s="8"/>
      <c r="AF33" s="8"/>
      <c r="AG33" s="8"/>
      <c r="AH33" s="48"/>
      <c r="AI33" s="48"/>
      <c r="AJ33" s="8"/>
      <c r="AK33"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234234</v>
      </c>
      <c r="AL33" s="89"/>
      <c r="AM3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3" s="8"/>
      <c r="AP33" s="18"/>
      <c r="AQ33" s="8"/>
      <c r="AR33" s="8"/>
      <c r="AS33" s="8"/>
      <c r="AT33" s="8"/>
      <c r="AU33" s="8"/>
      <c r="AV3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234234</v>
      </c>
      <c r="AW33" s="18" t="str">
        <f>IF(OR(Table_Question_Sets[[#This Row],[Header]]="Yes",Table_Question_Sets[[#This Row],[Text]]=""),"",IF(OR(Table_Question_Sets[[#This Row],[Text]]="true",Table_Question_Sets[[#This Row],[Text]]="false",ISNUMBER(Table_Question_Sets[[#This Row],[Text]])),Table_Question_Sets[[#This Row],[Text]],""""&amp;Table_Question_Sets[[#This Row],[Text]]&amp;""""))</f>
        <v>"234234"</v>
      </c>
      <c r="AX33" s="18" t="str">
        <f>IF(AND(Table_Question_Sets[[#This Row],[Header]]&lt;&gt;"Yes",Table_Question_Sets[[#This Row],[Property]]&lt;&gt;"",Table_Question_Sets[[#This Row],[Summary Label]]&lt;&gt;""),""""&amp;Table_Question_Sets[[#This Row],[Key]]&amp;""": """&amp;Table_Question_Sets[[#This Row],[Summary Label]]&amp;"""","")</f>
        <v/>
      </c>
      <c r="AY33" s="18">
        <f ca="1">IF(Table_Question_Sets[[#This Row],[Header]]="Yes","",_xlfn.NUMBERVALUE(INDIRECT(SUBSTITUTE(ADDRESS(1,COLUMN(),4),"1","")&amp;ROW()-1))+IF(Table_Question_Sets[[#This Row],[Property]]&lt;&gt;"",1,0))</f>
        <v>6</v>
      </c>
      <c r="AZ33" s="18">
        <f ca="1">IF(Table_Question_Sets[[#This Row],[Header]]="Yes","",_xlfn.NUMBERVALUE(INDIRECT(SUBSTITUTE(ADDRESS(1,COLUMN(),4),"1","")&amp;ROW()+1))+IF(Table_Question_Sets[[#This Row],[Property]]&lt;&gt;"",1,0))</f>
        <v>16</v>
      </c>
      <c r="BA33" s="18" t="str">
        <f t="array" aca="1" ref="BA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3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"templateOptions":{"label":"Estimated turnover","formatTextInput":"currency","addonLeft":{"class":"fa fa-usd"}}</v>
      </c>
      <c r="BE3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"estimatedTurnover","type": "input-field","className":"col-xs-12 col-md-6","templateOptions":{"label":"Estimated turnover","formatTextInput":"currency","addonLeft":{"class":"fa fa-usd"}},"validators": {"validation": Validators.compose([ValidationService.required('true', ''), ValidationService.isCurrency(), ValidationService.maxDecimals(2)])}}</v>
      </c>
      <c r="BF33" s="8" t="str">
        <f ca="1" xml:space="preserve">
IF(Table_Question_Sets[[#This Row],[Row]]="Yes","]},{""className"": ""row"",""fieldGroup"": [","")&amp;
Table_Question_Sets[[#This Row],[Config Field]]</f>
        <v>{"key": "estimatedTurnover","type": "input-field","className":"col-xs-12 col-md-6","templateOptions":{"label":"Estimated turnover","formatTextInput":"currency","addonLeft":{"class":"fa fa-usd"}},"validators": {"validation": Validators.compose([ValidationService.required('true', ''), ValidationService.isCurrency(), ValidationService.maxDecimals(2)])}}</v>
      </c>
      <c r="BG33"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3" s="8" t="str">
        <f>IF(AND(Table_Question_Sets[[#This Row],[Header]]="",Table_Question_Sets[[#This Row],[Property]]&lt;&gt;"",Table_Question_Sets[[#This Row],[Field Type]]&lt;&gt;""),
""""&amp;Table_Question_Sets[[#This Row],[Key]]&amp;"""","")</f>
        <v>"estimatedTurnover"</v>
      </c>
      <c r="BJ3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"estimatedTurnover","annualWages","annualSubContactorCosts","subContractors","trailers","specifiedItems","businessHeading","businessAddress","businessTown","businessState","businessPostcode","postalHeading","postalAddress","postalTown","postalState","postalPostcode"</v>
      </c>
      <c r="BK33" s="8" t="str">
        <f>IF(AND(Table_Question_Sets[[#This Row],[Header]]&lt;&gt;"Yes",Table_Question_Sets[[#This Row],[Property]]&lt;&gt;"",Table_Question_Sets[[#This Row],[Workflow Role]]&lt;&gt;""),
""""&amp;Table_Question_Sets[[#This Row],[Workflow Role]]&amp;""":"""&amp;Table_Question_Sets[[#This Row],[Key]]&amp;"""","")</f>
        <v/>
      </c>
      <c r="BL33" s="8">
        <f ca="1">IF(Table_Question_Sets[[#This Row],[Header]]="Yes","",_xlfn.NUMBERVALUE(INDIRECT(SUBSTITUTE(ADDRESS(1,COLUMN(),4),"1","")&amp;ROW()+1))+IF(OR(Table_Question_Sets[[#This Row],[Value]]&lt;&gt;"",AND(Table_Question_Sets[[#This Row],[Data Type]]="Repeating",Table_Question_Sets[[#This Row],[Calculation Repeating]]&lt;&gt;"")),1,0))</f>
        <v>11</v>
      </c>
      <c r="BM33" s="8" t="str">
        <f ca="1" xml:space="preserve">
IF(Table_Question_Sets[[#This Row],[Data Type]]="Repeating",
OFFSET(Table_Repeating_Question_Sets[[#Headers],[Property]],MATCH(Table_Question_Sets[[#This Row],[Property]],Table_Repeating_Question_Sets[Property],0),MATCH("Calculation",Table_Repeating_Question_Sets[#Headers],0)-1,1,1),
"")</f>
        <v/>
      </c>
      <c r="BN3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"estimatedTurnover": "234234"</v>
      </c>
      <c r="BO3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"estimatedTurnover": "234234","annualWages": "23423","annualSubContactorCosts": "234234","businessAddress": "6 Nobel Close","businessTown": "Greensborough","businessState": "VIC","businessPostcode": "3088","postalAddress": "23 Alexandra Rd","postalTown": "Lilydale","postalState": "VIC","postalPostcode": "3140"</v>
      </c>
      <c r="BP33" s="8" t="str">
        <f ca="1">IF(ISNUMBER(Table_Question_Sets[[#This Row],[Config Use Row]]),INDEX(Table_Question_Sets[Config Rollup],Table_Question_Sets[[#This Row],[Config Use Row]]),"")</f>
        <v/>
      </c>
      <c r="BQ33" s="8" t="str">
        <f ca="1">IF(ISNUMBER(Table_Question_Sets[[#This Row],[Config Use Row]]),INDEX(Table_Question_Sets[Config Keys Nested Rollup],Table_Question_Sets[[#This Row],[Config Use Row]]),"")</f>
        <v/>
      </c>
      <c r="BR33" s="8" t="str">
        <f ca="1">IF(ISNUMBER(Table_Question_Sets[[#This Row],[Config Use Row]]),INDEX(Table_Question_Sets[Calculation Rollup],Table_Question_Sets[[#This Row],[Config Use Row]]),"")</f>
        <v/>
      </c>
    </row>
    <row r="34" spans="2:70" s="15" customFormat="1" ht="21" customHeight="1">
      <c r="B34" s="8" t="s">
        <v>173</v>
      </c>
      <c r="C34" s="89"/>
      <c r="D34" s="8" t="e">
        <f ca="1" xml:space="preserve">
IF('Question Sets'!AN46(Table_Question_Sets[[#Headers],[Property]],MATCH("Rating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annualWages</v>
      </c>
      <c r="F34" s="8" t="str">
        <f>IF(Table_Question_Sets[[#This Row],[Header]]="Yes","",IF(Table_Question_Sets[[#This Row],[Property]]&lt;&gt;"",SUBSTITUTE(Table_Question_Sets[[#This Row],[Property]]," ",""),""))</f>
        <v>AnnualWages</v>
      </c>
      <c r="G34" s="13" t="s">
        <v>174</v>
      </c>
      <c r="H34" s="8" t="s">
        <v>74</v>
      </c>
      <c r="I34" s="8" t="s">
        <v>47</v>
      </c>
      <c r="J34" s="8"/>
      <c r="K34" s="40" t="s">
        <v>71</v>
      </c>
      <c r="L34" s="48"/>
      <c r="M34" s="48"/>
      <c r="N34" s="18"/>
      <c r="O34" s="18"/>
      <c r="P34" s="18"/>
      <c r="Q34" s="18"/>
      <c r="R34" s="18"/>
      <c r="S34" s="18"/>
      <c r="T34" s="8" t="s">
        <v>175</v>
      </c>
      <c r="U34" s="8"/>
      <c r="V34" s="8"/>
      <c r="W34" s="8"/>
      <c r="X34" s="8"/>
      <c r="Y34" s="8"/>
      <c r="Z34" s="8"/>
      <c r="AA34" s="8"/>
      <c r="AB34" s="8"/>
      <c r="AC34" s="8"/>
      <c r="AD34" s="8"/>
      <c r="AE34" s="8"/>
      <c r="AF34" s="8"/>
      <c r="AG34" s="8"/>
      <c r="AH34" s="48"/>
      <c r="AI34" s="48"/>
      <c r="AJ34" s="8"/>
      <c r="AK34"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23423</v>
      </c>
      <c r="AL34" s="89"/>
      <c r="AM3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4" s="8"/>
      <c r="AP34" s="18"/>
      <c r="AQ34" s="8"/>
      <c r="AR34" s="8"/>
      <c r="AS34" s="8"/>
      <c r="AT34" s="8"/>
      <c r="AU34" s="8"/>
      <c r="AV3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23423</v>
      </c>
      <c r="AW34" s="18" t="str">
        <f>IF(OR(Table_Question_Sets[[#This Row],[Header]]="Yes",Table_Question_Sets[[#This Row],[Text]]=""),"",IF(OR(Table_Question_Sets[[#This Row],[Text]]="true",Table_Question_Sets[[#This Row],[Text]]="false",ISNUMBER(Table_Question_Sets[[#This Row],[Text]])),Table_Question_Sets[[#This Row],[Text]],""""&amp;Table_Question_Sets[[#This Row],[Text]]&amp;""""))</f>
        <v>"23423"</v>
      </c>
      <c r="AX34" s="18" t="str">
        <f>IF(AND(Table_Question_Sets[[#This Row],[Header]]&lt;&gt;"Yes",Table_Question_Sets[[#This Row],[Property]]&lt;&gt;"",Table_Question_Sets[[#This Row],[Summary Label]]&lt;&gt;""),""""&amp;Table_Question_Sets[[#This Row],[Key]]&amp;""": """&amp;Table_Question_Sets[[#This Row],[Summary Label]]&amp;"""","")</f>
        <v/>
      </c>
      <c r="AY34" s="18">
        <f ca="1">IF(Table_Question_Sets[[#This Row],[Header]]="Yes","",_xlfn.NUMBERVALUE(INDIRECT(SUBSTITUTE(ADDRESS(1,COLUMN(),4),"1","")&amp;ROW()-1))+IF(Table_Question_Sets[[#This Row],[Property]]&lt;&gt;"",1,0))</f>
        <v>7</v>
      </c>
      <c r="AZ34" s="18">
        <f ca="1">IF(Table_Question_Sets[[#This Row],[Header]]="Yes","",_xlfn.NUMBERVALUE(INDIRECT(SUBSTITUTE(ADDRESS(1,COLUMN(),4),"1","")&amp;ROW()+1))+IF(Table_Question_Sets[[#This Row],[Property]]&lt;&gt;"",1,0))</f>
        <v>15</v>
      </c>
      <c r="BA34" s="18" t="str">
        <f t="array" aca="1" ref="BA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3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"templateOptions":{"label":"Annual wages","formatTextInput":"currency","addonLeft":{"class":"fa fa-usd"}}</v>
      </c>
      <c r="BE3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"annualWages","type": "input-field","className":"col-xs-12 col-md-6","templateOptions":{"label":"Annual wages","formatTextInput":"currency","addonLeft":{"class":"fa fa-usd"}},"validators": {"validation": Validators.compose([ValidationService.required('true', ''), ValidationService.isCurrency(), ValidationService.maxDecimals(2)])}}</v>
      </c>
      <c r="BF34" s="8" t="str">
        <f ca="1" xml:space="preserve">
IF(Table_Question_Sets[[#This Row],[Row]]="Yes","]},{""className"": ""row"",""fieldGroup"": [","")&amp;
Table_Question_Sets[[#This Row],[Config Field]]</f>
        <v>{"key": "annualWages","type": "input-field","className":"col-xs-12 col-md-6","templateOptions":{"label":"Annual wages","formatTextInput":"currency","addonLeft":{"class":"fa fa-usd"}},"validators": {"validation": Validators.compose([ValidationService.required('true', ''), ValidationService.isCurrency(), ValidationService.maxDecimals(2)])}}</v>
      </c>
      <c r="BG34"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4" s="8" t="str">
        <f>IF(AND(Table_Question_Sets[[#This Row],[Header]]="",Table_Question_Sets[[#This Row],[Property]]&lt;&gt;"",Table_Question_Sets[[#This Row],[Field Type]]&lt;&gt;""),
""""&amp;Table_Question_Sets[[#This Row],[Key]]&amp;"""","")</f>
        <v>"annualWages"</v>
      </c>
      <c r="BJ3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"annualWages","annualSubContactorCosts","subContractors","trailers","specifiedItems","businessHeading","businessAddress","businessTown","businessState","businessPostcode","postalHeading","postalAddress","postalTown","postalState","postalPostcode"</v>
      </c>
      <c r="BK34" s="8" t="str">
        <f>IF(AND(Table_Question_Sets[[#This Row],[Header]]&lt;&gt;"Yes",Table_Question_Sets[[#This Row],[Property]]&lt;&gt;"",Table_Question_Sets[[#This Row],[Workflow Role]]&lt;&gt;""),
""""&amp;Table_Question_Sets[[#This Row],[Workflow Role]]&amp;""":"""&amp;Table_Question_Sets[[#This Row],[Key]]&amp;"""","")</f>
        <v/>
      </c>
      <c r="BL34" s="8">
        <f ca="1">IF(Table_Question_Sets[[#This Row],[Header]]="Yes","",_xlfn.NUMBERVALUE(INDIRECT(SUBSTITUTE(ADDRESS(1,COLUMN(),4),"1","")&amp;ROW()+1))+IF(OR(Table_Question_Sets[[#This Row],[Value]]&lt;&gt;"",AND(Table_Question_Sets[[#This Row],[Data Type]]="Repeating",Table_Question_Sets[[#This Row],[Calculation Repeating]]&lt;&gt;"")),1,0))</f>
        <v>10</v>
      </c>
      <c r="BM34" s="8" t="str">
        <f ca="1" xml:space="preserve">
IF(Table_Question_Sets[[#This Row],[Data Type]]="Repeating",
OFFSET(Table_Repeating_Question_Sets[[#Headers],[Property]],MATCH(Table_Question_Sets[[#This Row],[Property]],Table_Repeating_Question_Sets[Property],0),MATCH("Calculation",Table_Repeating_Question_Sets[#Headers],0)-1,1,1),
"")</f>
        <v/>
      </c>
      <c r="BN3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"annualWages": "23423"</v>
      </c>
      <c r="BO3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"annualWages": "23423","annualSubContactorCosts": "234234","businessAddress": "6 Nobel Close","businessTown": "Greensborough","businessState": "VIC","businessPostcode": "3088","postalAddress": "23 Alexandra Rd","postalTown": "Lilydale","postalState": "VIC","postalPostcode": "3140"</v>
      </c>
      <c r="BP34" s="8" t="str">
        <f ca="1">IF(ISNUMBER(Table_Question_Sets[[#This Row],[Config Use Row]]),INDEX(Table_Question_Sets[Config Rollup],Table_Question_Sets[[#This Row],[Config Use Row]]),"")</f>
        <v/>
      </c>
      <c r="BQ34" s="8" t="str">
        <f ca="1">IF(ISNUMBER(Table_Question_Sets[[#This Row],[Config Use Row]]),INDEX(Table_Question_Sets[Config Keys Nested Rollup],Table_Question_Sets[[#This Row],[Config Use Row]]),"")</f>
        <v/>
      </c>
      <c r="BR34" s="8" t="str">
        <f ca="1">IF(ISNUMBER(Table_Question_Sets[[#This Row],[Config Use Row]]),INDEX(Table_Question_Sets[Calculation Rollup],Table_Question_Sets[[#This Row],[Config Use Row]]),"")</f>
        <v/>
      </c>
    </row>
    <row r="35" spans="2:70" s="15" customFormat="1" ht="21" customHeight="1">
      <c r="B35" s="8" t="s">
        <v>176</v>
      </c>
      <c r="C35" s="89"/>
      <c r="D35" s="8" t="e">
        <f ca="1" xml:space="preserve">
IF('Question Sets'!AN47(Table_Question_Sets[[#Headers],[Property]],MATCH("Rating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annualSubContactorCosts</v>
      </c>
      <c r="F35" s="8" t="str">
        <f>IF(Table_Question_Sets[[#This Row],[Header]]="Yes","",IF(Table_Question_Sets[[#This Row],[Property]]&lt;&gt;"",SUBSTITUTE(Table_Question_Sets[[#This Row],[Property]]," ",""),""))</f>
        <v>AnnualSubContactorCosts</v>
      </c>
      <c r="G35" s="13" t="s">
        <v>171</v>
      </c>
      <c r="H35" s="8" t="s">
        <v>74</v>
      </c>
      <c r="I35" s="8" t="s">
        <v>47</v>
      </c>
      <c r="J35" s="8"/>
      <c r="K35" s="40" t="s">
        <v>71</v>
      </c>
      <c r="L35" s="48"/>
      <c r="M35" s="48"/>
      <c r="N35" s="18"/>
      <c r="O35" s="18"/>
      <c r="P35" s="18"/>
      <c r="Q35" s="18"/>
      <c r="R35" s="18"/>
      <c r="S35" s="18"/>
      <c r="T35" s="8" t="s">
        <v>177</v>
      </c>
      <c r="U35" s="8"/>
      <c r="V35" s="8"/>
      <c r="W35" s="8"/>
      <c r="X35" s="8"/>
      <c r="Y35" s="8"/>
      <c r="Z35" s="8"/>
      <c r="AA35" s="8"/>
      <c r="AB35" s="8"/>
      <c r="AC35" s="8"/>
      <c r="AD35" s="8"/>
      <c r="AE35" s="8"/>
      <c r="AF35" s="8"/>
      <c r="AG35" s="8"/>
      <c r="AH35" s="48"/>
      <c r="AI35" s="48"/>
      <c r="AJ35" s="8"/>
      <c r="AK35" s="89">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234234</v>
      </c>
      <c r="AL35" s="89"/>
      <c r="AM3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5" s="8"/>
      <c r="AP35" s="18"/>
      <c r="AQ35" s="8"/>
      <c r="AR35" s="8"/>
      <c r="AS35" s="8"/>
      <c r="AT35" s="8"/>
      <c r="AU35" s="8"/>
      <c r="AV3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234234</v>
      </c>
      <c r="AW35" s="18" t="str">
        <f>IF(OR(Table_Question_Sets[[#This Row],[Header]]="Yes",Table_Question_Sets[[#This Row],[Text]]=""),"",IF(OR(Table_Question_Sets[[#This Row],[Text]]="true",Table_Question_Sets[[#This Row],[Text]]="false",ISNUMBER(Table_Question_Sets[[#This Row],[Text]])),Table_Question_Sets[[#This Row],[Text]],""""&amp;Table_Question_Sets[[#This Row],[Text]]&amp;""""))</f>
        <v>"234234"</v>
      </c>
      <c r="AX35" s="18" t="str">
        <f>IF(AND(Table_Question_Sets[[#This Row],[Header]]&lt;&gt;"Yes",Table_Question_Sets[[#This Row],[Property]]&lt;&gt;"",Table_Question_Sets[[#This Row],[Summary Label]]&lt;&gt;""),""""&amp;Table_Question_Sets[[#This Row],[Key]]&amp;""": """&amp;Table_Question_Sets[[#This Row],[Summary Label]]&amp;"""","")</f>
        <v/>
      </c>
      <c r="AY35" s="18">
        <f ca="1">IF(Table_Question_Sets[[#This Row],[Header]]="Yes","",_xlfn.NUMBERVALUE(INDIRECT(SUBSTITUTE(ADDRESS(1,COLUMN(),4),"1","")&amp;ROW()-1))+IF(Table_Question_Sets[[#This Row],[Property]]&lt;&gt;"",1,0))</f>
        <v>8</v>
      </c>
      <c r="AZ35" s="18">
        <f ca="1">IF(Table_Question_Sets[[#This Row],[Header]]="Yes","",_xlfn.NUMBERVALUE(INDIRECT(SUBSTITUTE(ADDRESS(1,COLUMN(),4),"1","")&amp;ROW()+1))+IF(Table_Question_Sets[[#This Row],[Property]]&lt;&gt;"",1,0))</f>
        <v>14</v>
      </c>
      <c r="BA35" s="18" t="str">
        <f t="array" aca="1" ref="BA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ValidationService.isCurrency(), ValidationService.maxDecimals(2)])}</v>
      </c>
      <c r="BC3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"templateOptions":{"label":"Annual sub-contractor costs","formatTextInput":"currency","addonLeft":{"class":"fa fa-usd"}}</v>
      </c>
      <c r="BE3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v>
      </c>
      <c r="BF35" s="8" t="str">
        <f ca="1" xml:space="preserve">
IF(Table_Question_Sets[[#This Row],[Row]]="Yes","]},{""className"": ""row"",""fieldGroup"": [","")&amp;
Table_Question_Sets[[#This Row],[Config Field]]</f>
        <v>{"key": "annualSubContactorCosts","type": "input-field","className":"col-xs-12 col-md-6","templateOptions":{"label":"Annual sub-contractor costs","formatTextInput":"currency","addonLeft":{"class":"fa fa-usd"}},"validators": {"validation": Validators.compose([ValidationService.required('true', ''), ValidationService.isCurrency(), ValidationService.maxDecimals(2)])}}</v>
      </c>
      <c r="BG35"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5" s="8" t="str">
        <f>IF(AND(Table_Question_Sets[[#This Row],[Header]]="",Table_Question_Sets[[#This Row],[Property]]&lt;&gt;"",Table_Question_Sets[[#This Row],[Field Type]]&lt;&gt;""),
""""&amp;Table_Question_Sets[[#This Row],[Key]]&amp;"""","")</f>
        <v>"annualSubContactorCosts"</v>
      </c>
      <c r="BJ3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"annualSubContactorCosts","subContractors","trailers","specifiedItems","businessHeading","businessAddress","businessTown","businessState","businessPostcode","postalHeading","postalAddress","postalTown","postalState","postalPostcode"</v>
      </c>
      <c r="BK35" s="8" t="str">
        <f>IF(AND(Table_Question_Sets[[#This Row],[Header]]&lt;&gt;"Yes",Table_Question_Sets[[#This Row],[Property]]&lt;&gt;"",Table_Question_Sets[[#This Row],[Workflow Role]]&lt;&gt;""),
""""&amp;Table_Question_Sets[[#This Row],[Workflow Role]]&amp;""":"""&amp;Table_Question_Sets[[#This Row],[Key]]&amp;"""","")</f>
        <v/>
      </c>
      <c r="BL35" s="8">
        <f ca="1">IF(Table_Question_Sets[[#This Row],[Header]]="Yes","",_xlfn.NUMBERVALUE(INDIRECT(SUBSTITUTE(ADDRESS(1,COLUMN(),4),"1","")&amp;ROW()+1))+IF(OR(Table_Question_Sets[[#This Row],[Value]]&lt;&gt;"",AND(Table_Question_Sets[[#This Row],[Data Type]]="Repeating",Table_Question_Sets[[#This Row],[Calculation Repeating]]&lt;&gt;"")),1,0))</f>
        <v>9</v>
      </c>
      <c r="BM35" s="8" t="str">
        <f ca="1" xml:space="preserve">
IF(Table_Question_Sets[[#This Row],[Data Type]]="Repeating",
OFFSET(Table_Repeating_Question_Sets[[#Headers],[Property]],MATCH(Table_Question_Sets[[#This Row],[Property]],Table_Repeating_Question_Sets[Property],0),MATCH("Calculation",Table_Repeating_Question_Sets[#Headers],0)-1,1,1),
"")</f>
        <v/>
      </c>
      <c r="BN3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"annualSubContactorCosts": "234234"</v>
      </c>
      <c r="BO3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"annualSubContactorCosts": "234234","businessAddress": "6 Nobel Close","businessTown": "Greensborough","businessState": "VIC","businessPostcode": "3088","postalAddress": "23 Alexandra Rd","postalTown": "Lilydale","postalState": "VIC","postalPostcode": "3140"</v>
      </c>
      <c r="BP35" s="8" t="str">
        <f ca="1">IF(ISNUMBER(Table_Question_Sets[[#This Row],[Config Use Row]]),INDEX(Table_Question_Sets[Config Rollup],Table_Question_Sets[[#This Row],[Config Use Row]]),"")</f>
        <v/>
      </c>
      <c r="BQ35" s="8" t="str">
        <f ca="1">IF(ISNUMBER(Table_Question_Sets[[#This Row],[Config Use Row]]),INDEX(Table_Question_Sets[Config Keys Nested Rollup],Table_Question_Sets[[#This Row],[Config Use Row]]),"")</f>
        <v/>
      </c>
      <c r="BR35" s="8" t="str">
        <f ca="1">IF(ISNUMBER(Table_Question_Sets[[#This Row],[Config Use Row]]),INDEX(Table_Question_Sets[Calculation Rollup],Table_Question_Sets[[#This Row],[Config Use Row]]),"")</f>
        <v/>
      </c>
    </row>
    <row r="36" spans="2:70" s="15" customFormat="1" ht="21" customHeight="1">
      <c r="B36" s="8" t="s">
        <v>178</v>
      </c>
      <c r="C36" s="89"/>
      <c r="D36" s="8" t="e">
        <f ca="1" xml:space="preserve">
IF('Question Sets'!AN48(Table_Question_Sets[[#Headers],[Property]],MATCH("Rating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subContractors</v>
      </c>
      <c r="F36" s="8" t="str">
        <f>IF(Table_Question_Sets[[#This Row],[Header]]="Yes","",IF(Table_Question_Sets[[#This Row],[Property]]&lt;&gt;"",SUBSTITUTE(Table_Question_Sets[[#This Row],[Property]]," ",""),""))</f>
        <v>SubContractors</v>
      </c>
      <c r="G36" s="13"/>
      <c r="H36" s="9" t="s">
        <v>179</v>
      </c>
      <c r="I36" s="9" t="s">
        <v>180</v>
      </c>
      <c r="J36" s="8"/>
      <c r="K36" s="38" t="s">
        <v>71</v>
      </c>
      <c r="L36" s="49" t="s">
        <v>181</v>
      </c>
      <c r="M36" s="49" t="s">
        <v>181</v>
      </c>
      <c r="N36" s="18"/>
      <c r="O36" s="18"/>
      <c r="P36" s="18"/>
      <c r="Q36" s="18"/>
      <c r="R36" s="18"/>
      <c r="S36" s="18"/>
      <c r="T36" s="8"/>
      <c r="U36" s="8"/>
      <c r="V36" s="9" t="s">
        <v>182</v>
      </c>
      <c r="W36" s="8"/>
      <c r="X36" s="8"/>
      <c r="Y36" s="8" t="s">
        <v>100</v>
      </c>
      <c r="Z36" s="8" t="s">
        <v>183</v>
      </c>
      <c r="AA36" s="8" t="s">
        <v>184</v>
      </c>
      <c r="AB36" s="8"/>
      <c r="AC36" s="8"/>
      <c r="AD36" s="8"/>
      <c r="AE36" s="8"/>
      <c r="AF36" s="8"/>
      <c r="AG36" s="8"/>
      <c r="AH36" s="48"/>
      <c r="AI36" s="48"/>
      <c r="AJ36" s="8"/>
      <c r="AK3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36" s="89"/>
      <c r="AM3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6" s="8"/>
      <c r="AP36" s="18"/>
      <c r="AQ36" s="8"/>
      <c r="AR36" s="8"/>
      <c r="AS36" s="8"/>
      <c r="AT36" s="8"/>
      <c r="AU36" s="8"/>
      <c r="AV3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6" s="18" t="str">
        <f>IF(OR(Table_Question_Sets[[#This Row],[Header]]="Yes",Table_Question_Sets[[#This Row],[Text]]=""),"",IF(OR(Table_Question_Sets[[#This Row],[Text]]="true",Table_Question_Sets[[#This Row],[Text]]="false",ISNUMBER(Table_Question_Sets[[#This Row],[Text]])),Table_Question_Sets[[#This Row],[Text]],""""&amp;Table_Question_Sets[[#This Row],[Text]]&amp;""""))</f>
        <v/>
      </c>
      <c r="AX36" s="18" t="str">
        <f>IF(AND(Table_Question_Sets[[#This Row],[Header]]&lt;&gt;"Yes",Table_Question_Sets[[#This Row],[Property]]&lt;&gt;"",Table_Question_Sets[[#This Row],[Summary Label]]&lt;&gt;""),""""&amp;Table_Question_Sets[[#This Row],[Key]]&amp;""": """&amp;Table_Question_Sets[[#This Row],[Summary Label]]&amp;"""","")</f>
        <v/>
      </c>
      <c r="AY36" s="18">
        <f ca="1">IF(Table_Question_Sets[[#This Row],[Header]]="Yes","",_xlfn.NUMBERVALUE(INDIRECT(SUBSTITUTE(ADDRESS(1,COLUMN(),4),"1","")&amp;ROW()-1))+IF(Table_Question_Sets[[#This Row],[Property]]&lt;&gt;"",1,0))</f>
        <v>9</v>
      </c>
      <c r="AZ36" s="18">
        <f ca="1">IF(Table_Question_Sets[[#This Row],[Header]]="Yes","",_xlfn.NUMBERVALUE(INDIRECT(SUBSTITUTE(ADDRESS(1,COLUMN(),4),"1","")&amp;ROW()+1))+IF(Table_Question_Sets[[#This Row],[Property]]&lt;&gt;"",1,0))</f>
        <v>13</v>
      </c>
      <c r="BA36" s="18" t="str">
        <f t="array" aca="1" ref="BA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6" s="18" t="e">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#REF!</v>
      </c>
      <c r="BD36"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6" s="18"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#REF!</v>
      </c>
      <c r="BF36" s="8" t="e">
        <f ca="1" xml:space="preserve">
IF(Table_Question_Sets[[#This Row],[Row]]="Yes","]},{""className"": ""row"",""fieldGroup"": [","")&amp;
Table_Question_Sets[[#This Row],[Config Field]]</f>
        <v>#REF!</v>
      </c>
      <c r="BG36"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6" s="8" t="str">
        <f>IF(AND(Table_Question_Sets[[#This Row],[Header]]="",Table_Question_Sets[[#This Row],[Property]]&lt;&gt;"",Table_Question_Sets[[#This Row],[Field Type]]&lt;&gt;""),
""""&amp;Table_Question_Sets[[#This Row],[Key]]&amp;"""","")</f>
        <v>"subContractors"</v>
      </c>
      <c r="BJ3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"subContractors","trailers","specifiedItems","businessHeading","businessAddress","businessTown","businessState","businessPostcode","postalHeading","postalAddress","postalTown","postalState","postalPostcode"</v>
      </c>
      <c r="BK36" s="8" t="str">
        <f>IF(AND(Table_Question_Sets[[#This Row],[Header]]&lt;&gt;"Yes",Table_Question_Sets[[#This Row],[Property]]&lt;&gt;"",Table_Question_Sets[[#This Row],[Workflow Role]]&lt;&gt;""),
""""&amp;Table_Question_Sets[[#This Row],[Workflow Role]]&amp;""":"""&amp;Table_Question_Sets[[#This Row],[Key]]&amp;"""","")</f>
        <v/>
      </c>
      <c r="BL36" s="8">
        <f ca="1">IF(Table_Question_Sets[[#This Row],[Header]]="Yes","",_xlfn.NUMBERVALUE(INDIRECT(SUBSTITUTE(ADDRESS(1,COLUMN(),4),"1","")&amp;ROW()+1))+IF(OR(Table_Question_Sets[[#This Row],[Value]]&lt;&gt;"",AND(Table_Question_Sets[[#This Row],[Data Type]]="Repeating",Table_Question_Sets[[#This Row],[Calculation Repeating]]&lt;&gt;"")),1,0))</f>
        <v>8</v>
      </c>
      <c r="BM36" s="8" t="str">
        <f ca="1" xml:space="preserve">
IF(Table_Question_Sets[[#This Row],[Data Type]]="Repeating",
OFFSET(Table_Repeating_Question_Sets[[#Headers],[Property]],MATCH(Table_Question_Sets[[#This Row],[Property]],Table_Repeating_Question_Sets[Property],0),MATCH("Calculation",Table_Repeating_Question_Sets[#Headers],0)-1,1,1),
"")</f>
        <v/>
      </c>
      <c r="BN36"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3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36" s="8" t="str">
        <f ca="1">IF(ISNUMBER(Table_Question_Sets[[#This Row],[Config Use Row]]),INDEX(Table_Question_Sets[Config Rollup],Table_Question_Sets[[#This Row],[Config Use Row]]),"")</f>
        <v/>
      </c>
      <c r="BQ36" s="8" t="str">
        <f ca="1">IF(ISNUMBER(Table_Question_Sets[[#This Row],[Config Use Row]]),INDEX(Table_Question_Sets[Config Keys Nested Rollup],Table_Question_Sets[[#This Row],[Config Use Row]]),"")</f>
        <v/>
      </c>
      <c r="BR36" s="8" t="str">
        <f ca="1">IF(ISNUMBER(Table_Question_Sets[[#This Row],[Config Use Row]]),INDEX(Table_Question_Sets[Calculation Rollup],Table_Question_Sets[[#This Row],[Config Use Row]]),"")</f>
        <v/>
      </c>
    </row>
    <row r="37" spans="2:70" s="15" customFormat="1" ht="21" customHeight="1">
      <c r="B37" s="9" t="s">
        <v>185</v>
      </c>
      <c r="C37" s="89"/>
      <c r="D37" s="8" t="e">
        <f ca="1" xml:space="preserve">
IF('Question Sets'!AN49(Table_Question_Sets[[#Headers],[Property]],MATCH("Rating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trailers</v>
      </c>
      <c r="F37" s="8" t="str">
        <f>IF(Table_Question_Sets[[#This Row],[Header]]="Yes","",IF(Table_Question_Sets[[#This Row],[Property]]&lt;&gt;"",SUBSTITUTE(Table_Question_Sets[[#This Row],[Property]]," ",""),""))</f>
        <v>Trailers</v>
      </c>
      <c r="G37" s="13"/>
      <c r="H37" s="9" t="s">
        <v>179</v>
      </c>
      <c r="I37" s="9" t="s">
        <v>180</v>
      </c>
      <c r="J37" s="9"/>
      <c r="K37" s="38" t="s">
        <v>71</v>
      </c>
      <c r="L37" s="49" t="s">
        <v>186</v>
      </c>
      <c r="M37" s="49">
        <v>10</v>
      </c>
      <c r="N37" s="18"/>
      <c r="O37" s="93"/>
      <c r="P37" s="93"/>
      <c r="Q37" s="93"/>
      <c r="R37" s="93"/>
      <c r="S37" s="93"/>
      <c r="T37" s="9"/>
      <c r="U37" s="9"/>
      <c r="V37" s="9" t="s">
        <v>187</v>
      </c>
      <c r="W37" s="8"/>
      <c r="X37" s="8"/>
      <c r="Y37" s="8" t="s">
        <v>185</v>
      </c>
      <c r="Z37" s="8" t="s">
        <v>188</v>
      </c>
      <c r="AA37" s="9" t="s">
        <v>189</v>
      </c>
      <c r="AB37" s="9"/>
      <c r="AC37" s="9"/>
      <c r="AD37" s="8"/>
      <c r="AE37" s="8"/>
      <c r="AF37" s="8"/>
      <c r="AG37" s="8"/>
      <c r="AH37" s="48"/>
      <c r="AI37" s="48"/>
      <c r="AJ37" s="73"/>
      <c r="AK37"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37" s="89"/>
      <c r="AM3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7" s="8"/>
      <c r="AP37" s="93"/>
      <c r="AQ37" s="8"/>
      <c r="AR37" s="8"/>
      <c r="AS37" s="8"/>
      <c r="AT37" s="8"/>
      <c r="AU37" s="8"/>
      <c r="AV3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7" s="18" t="str">
        <f>IF(OR(Table_Question_Sets[[#This Row],[Header]]="Yes",Table_Question_Sets[[#This Row],[Text]]=""),"",IF(OR(Table_Question_Sets[[#This Row],[Text]]="true",Table_Question_Sets[[#This Row],[Text]]="false",ISNUMBER(Table_Question_Sets[[#This Row],[Text]])),Table_Question_Sets[[#This Row],[Text]],""""&amp;Table_Question_Sets[[#This Row],[Text]]&amp;""""))</f>
        <v/>
      </c>
      <c r="AX37" s="18" t="str">
        <f>IF(AND(Table_Question_Sets[[#This Row],[Header]]&lt;&gt;"Yes",Table_Question_Sets[[#This Row],[Property]]&lt;&gt;"",Table_Question_Sets[[#This Row],[Summary Label]]&lt;&gt;""),""""&amp;Table_Question_Sets[[#This Row],[Key]]&amp;""": """&amp;Table_Question_Sets[[#This Row],[Summary Label]]&amp;"""","")</f>
        <v/>
      </c>
      <c r="AY37" s="18">
        <f ca="1">IF(Table_Question_Sets[[#This Row],[Header]]="Yes","",_xlfn.NUMBERVALUE(INDIRECT(SUBSTITUTE(ADDRESS(1,COLUMN(),4),"1","")&amp;ROW()-1))+IF(Table_Question_Sets[[#This Row],[Property]]&lt;&gt;"",1,0))</f>
        <v>10</v>
      </c>
      <c r="AZ37" s="18">
        <f ca="1">IF(Table_Question_Sets[[#This Row],[Header]]="Yes","",_xlfn.NUMBERVALUE(INDIRECT(SUBSTITUTE(ADDRESS(1,COLUMN(),4),"1","")&amp;ROW()+1))+IF(Table_Question_Sets[[#This Row],[Property]]&lt;&gt;"",1,0))</f>
        <v>12</v>
      </c>
      <c r="BA37" s="18" t="str">
        <f t="array" aca="1" ref="BA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7" s="18" t="e">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#REF!</v>
      </c>
      <c r="BD37"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7" s="18"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#REF!</v>
      </c>
      <c r="BF37" s="8" t="e">
        <f ca="1" xml:space="preserve">
IF(Table_Question_Sets[[#This Row],[Row]]="Yes","]},{""className"": ""row"",""fieldGroup"": [","")&amp;
Table_Question_Sets[[#This Row],[Config Field]]</f>
        <v>#REF!</v>
      </c>
      <c r="BG37"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7" s="8" t="str">
        <f>IF(AND(Table_Question_Sets[[#This Row],[Header]]="",Table_Question_Sets[[#This Row],[Property]]&lt;&gt;"",Table_Question_Sets[[#This Row],[Field Type]]&lt;&gt;""),
""""&amp;Table_Question_Sets[[#This Row],[Key]]&amp;"""","")</f>
        <v>"trailers"</v>
      </c>
      <c r="BJ3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"trailers","specifiedItems","businessHeading","businessAddress","businessTown","businessState","businessPostcode","postalHeading","postalAddress","postalTown","postalState","postalPostcode"</v>
      </c>
      <c r="BK37" s="8" t="str">
        <f>IF(AND(Table_Question_Sets[[#This Row],[Header]]&lt;&gt;"Yes",Table_Question_Sets[[#This Row],[Property]]&lt;&gt;"",Table_Question_Sets[[#This Row],[Workflow Role]]&lt;&gt;""),
""""&amp;Table_Question_Sets[[#This Row],[Workflow Role]]&amp;""":"""&amp;Table_Question_Sets[[#This Row],[Key]]&amp;"""","")</f>
        <v/>
      </c>
      <c r="BL37" s="8">
        <f ca="1">IF(Table_Question_Sets[[#This Row],[Header]]="Yes","",_xlfn.NUMBERVALUE(INDIRECT(SUBSTITUTE(ADDRESS(1,COLUMN(),4),"1","")&amp;ROW()+1))+IF(OR(Table_Question_Sets[[#This Row],[Value]]&lt;&gt;"",AND(Table_Question_Sets[[#This Row],[Data Type]]="Repeating",Table_Question_Sets[[#This Row],[Calculation Repeating]]&lt;&gt;"")),1,0))</f>
        <v>8</v>
      </c>
      <c r="BM37" s="8" t="str">
        <f ca="1" xml:space="preserve">
IF(Table_Question_Sets[[#This Row],[Data Type]]="Repeating",
OFFSET(Table_Repeating_Question_Sets[[#Headers],[Property]],MATCH(Table_Question_Sets[[#This Row],[Property]],Table_Repeating_Question_Sets[Property],0),MATCH("Calculation",Table_Repeating_Question_Sets[#Headers],0)-1,1,1),
"")</f>
        <v/>
      </c>
      <c r="BN37"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3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37" s="8" t="str">
        <f ca="1">IF(ISNUMBER(Table_Question_Sets[[#This Row],[Config Use Row]]),INDEX(Table_Question_Sets[Config Rollup],Table_Question_Sets[[#This Row],[Config Use Row]]),"")</f>
        <v/>
      </c>
      <c r="BQ37" s="8" t="str">
        <f ca="1">IF(ISNUMBER(Table_Question_Sets[[#This Row],[Config Use Row]]),INDEX(Table_Question_Sets[Config Keys Nested Rollup],Table_Question_Sets[[#This Row],[Config Use Row]]),"")</f>
        <v/>
      </c>
      <c r="BR37" s="8" t="str">
        <f ca="1">IF(ISNUMBER(Table_Question_Sets[[#This Row],[Config Use Row]]),INDEX(Table_Question_Sets[Calculation Rollup],Table_Question_Sets[[#This Row],[Config Use Row]]),"")</f>
        <v/>
      </c>
    </row>
    <row r="38" spans="2:70" s="15" customFormat="1" ht="21" customHeight="1">
      <c r="B38" s="9" t="s">
        <v>190</v>
      </c>
      <c r="C38" s="89"/>
      <c r="D38" s="8" t="e">
        <f ca="1" xml:space="preserve">
IF('Question Sets'!AN50(Table_Question_Sets[[#Headers],[Property]],MATCH("Rating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specifiedItems</v>
      </c>
      <c r="F38" s="8" t="str">
        <f>IF(Table_Question_Sets[[#This Row],[Header]]="Yes","",IF(Table_Question_Sets[[#This Row],[Property]]&lt;&gt;"",SUBSTITUTE(Table_Question_Sets[[#This Row],[Property]]," ",""),""))</f>
        <v>SpecifiedItems</v>
      </c>
      <c r="G38" s="13"/>
      <c r="H38" s="9" t="s">
        <v>179</v>
      </c>
      <c r="I38" s="9" t="s">
        <v>180</v>
      </c>
      <c r="J38" s="9"/>
      <c r="K38" s="38" t="s">
        <v>71</v>
      </c>
      <c r="L38" s="48">
        <v>0</v>
      </c>
      <c r="M38" s="48">
        <v>10</v>
      </c>
      <c r="N38" s="33"/>
      <c r="O38" s="18"/>
      <c r="P38" s="18"/>
      <c r="Q38" s="18"/>
      <c r="R38" s="18"/>
      <c r="S38" s="18"/>
      <c r="T38" s="8"/>
      <c r="U38" s="8"/>
      <c r="V38" s="9" t="s">
        <v>191</v>
      </c>
      <c r="W38" s="8"/>
      <c r="X38" s="8"/>
      <c r="Y38" s="8" t="s">
        <v>192</v>
      </c>
      <c r="Z38" s="8" t="s">
        <v>193</v>
      </c>
      <c r="AA38" s="9" t="s">
        <v>194</v>
      </c>
      <c r="AB38" s="9"/>
      <c r="AC38" s="9"/>
      <c r="AD38" s="8"/>
      <c r="AE38" s="8"/>
      <c r="AF38" s="9" t="s">
        <v>195</v>
      </c>
      <c r="AG38" s="9"/>
      <c r="AH38" s="48"/>
      <c r="AI38" s="48"/>
      <c r="AJ38" s="73"/>
      <c r="AK3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38" s="89"/>
      <c r="AM3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3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38" s="8"/>
      <c r="AP38" s="18"/>
      <c r="AQ38" s="8"/>
      <c r="AR38" s="8"/>
      <c r="AS38" s="8"/>
      <c r="AT38" s="8"/>
      <c r="AU38" s="8"/>
      <c r="AV3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8" s="18" t="str">
        <f>IF(OR(Table_Question_Sets[[#This Row],[Header]]="Yes",Table_Question_Sets[[#This Row],[Text]]=""),"",IF(OR(Table_Question_Sets[[#This Row],[Text]]="true",Table_Question_Sets[[#This Row],[Text]]="false",ISNUMBER(Table_Question_Sets[[#This Row],[Text]])),Table_Question_Sets[[#This Row],[Text]],""""&amp;Table_Question_Sets[[#This Row],[Text]]&amp;""""))</f>
        <v/>
      </c>
      <c r="AX38" s="18" t="str">
        <f>IF(AND(Table_Question_Sets[[#This Row],[Header]]&lt;&gt;"Yes",Table_Question_Sets[[#This Row],[Property]]&lt;&gt;"",Table_Question_Sets[[#This Row],[Summary Label]]&lt;&gt;""),""""&amp;Table_Question_Sets[[#This Row],[Key]]&amp;""": """&amp;Table_Question_Sets[[#This Row],[Summary Label]]&amp;"""","")</f>
        <v/>
      </c>
      <c r="AY38" s="18">
        <f ca="1">IF(Table_Question_Sets[[#This Row],[Header]]="Yes","",_xlfn.NUMBERVALUE(INDIRECT(SUBSTITUTE(ADDRESS(1,COLUMN(),4),"1","")&amp;ROW()-1))+IF(Table_Question_Sets[[#This Row],[Property]]&lt;&gt;"",1,0))</f>
        <v>11</v>
      </c>
      <c r="AZ38" s="18">
        <f ca="1">IF(Table_Question_Sets[[#This Row],[Header]]="Yes","",_xlfn.NUMBERVALUE(INDIRECT(SUBSTITUTE(ADDRESS(1,COLUMN(),4),"1","")&amp;ROW()+1))+IF(Table_Question_Sets[[#This Row],[Property]]&lt;&gt;"",1,0))</f>
        <v>11</v>
      </c>
      <c r="BA38" s="18" t="str">
        <f t="array" aca="1" ref="BA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8" s="18" t="e">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#REF!</v>
      </c>
      <c r="BD38"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38" s="18" t="e">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#REF!</v>
      </c>
      <c r="BF38" s="8" t="e">
        <f ca="1" xml:space="preserve">
IF(Table_Question_Sets[[#This Row],[Row]]="Yes","]},{""className"": ""row"",""fieldGroup"": [","")&amp;
Table_Question_Sets[[#This Row],[Config Field]]</f>
        <v>#REF!</v>
      </c>
      <c r="BG38" s="8" t="e">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#REF!</v>
      </c>
      <c r="BH3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8" s="8" t="str">
        <f>IF(AND(Table_Question_Sets[[#This Row],[Header]]="",Table_Question_Sets[[#This Row],[Property]]&lt;&gt;"",Table_Question_Sets[[#This Row],[Field Type]]&lt;&gt;""),
""""&amp;Table_Question_Sets[[#This Row],[Key]]&amp;"""","")</f>
        <v>"specifiedItems"</v>
      </c>
      <c r="BJ3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"specifiedItems","businessHeading","businessAddress","businessTown","businessState","businessPostcode","postalHeading","postalAddress","postalTown","postalState","postalPostcode"</v>
      </c>
      <c r="BK38" s="8" t="str">
        <f>IF(AND(Table_Question_Sets[[#This Row],[Header]]&lt;&gt;"Yes",Table_Question_Sets[[#This Row],[Property]]&lt;&gt;"",Table_Question_Sets[[#This Row],[Workflow Role]]&lt;&gt;""),
""""&amp;Table_Question_Sets[[#This Row],[Workflow Role]]&amp;""":"""&amp;Table_Question_Sets[[#This Row],[Key]]&amp;"""","")</f>
        <v/>
      </c>
      <c r="BL38" s="8">
        <f ca="1">IF(Table_Question_Sets[[#This Row],[Header]]="Yes","",_xlfn.NUMBERVALUE(INDIRECT(SUBSTITUTE(ADDRESS(1,COLUMN(),4),"1","")&amp;ROW()+1))+IF(OR(Table_Question_Sets[[#This Row],[Value]]&lt;&gt;"",AND(Table_Question_Sets[[#This Row],[Data Type]]="Repeating",Table_Question_Sets[[#This Row],[Calculation Repeating]]&lt;&gt;"")),1,0))</f>
        <v>8</v>
      </c>
      <c r="BM38" s="8" t="str">
        <f ca="1" xml:space="preserve">
IF(Table_Question_Sets[[#This Row],[Data Type]]="Repeating",
OFFSET(Table_Repeating_Question_Sets[[#Headers],[Property]],MATCH(Table_Question_Sets[[#This Row],[Property]],Table_Repeating_Question_Sets[Property],0),MATCH("Calculation",Table_Repeating_Question_Sets[#Headers],0)-1,1,1),
"")</f>
        <v/>
      </c>
      <c r="BN38" s="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3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38" s="8" t="str">
        <f ca="1">IF(ISNUMBER(Table_Question_Sets[[#This Row],[Config Use Row]]),INDEX(Table_Question_Sets[Config Rollup],Table_Question_Sets[[#This Row],[Config Use Row]]),"")</f>
        <v/>
      </c>
      <c r="BQ38" s="8" t="str">
        <f ca="1">IF(ISNUMBER(Table_Question_Sets[[#This Row],[Config Use Row]]),INDEX(Table_Question_Sets[Config Keys Nested Rollup],Table_Question_Sets[[#This Row],[Config Use Row]]),"")</f>
        <v/>
      </c>
      <c r="BR38" s="8" t="str">
        <f ca="1">IF(ISNUMBER(Table_Question_Sets[[#This Row],[Config Use Row]]),INDEX(Table_Question_Sets[Calculation Rollup],Table_Question_Sets[[#This Row],[Config Use Row]]),"")</f>
        <v/>
      </c>
    </row>
    <row r="39" spans="2:70" s="15" customFormat="1" ht="21" customHeight="1">
      <c r="B39" s="9" t="s">
        <v>196</v>
      </c>
      <c r="C39" s="89"/>
      <c r="D39" s="8" t="e">
        <f ca="1" xml:space="preserve">
IF('Question Sets'!AN51(Table_Question_Sets[[#Headers],[Property]],MATCH("Rating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3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businessHeading</v>
      </c>
      <c r="F39" s="8" t="str">
        <f>IF(Table_Question_Sets[[#This Row],[Header]]="Yes","",IF(Table_Question_Sets[[#This Row],[Property]]&lt;&gt;"",SUBSTITUTE(Table_Question_Sets[[#This Row],[Property]]," ",""),""))</f>
        <v>BusinessHeading</v>
      </c>
      <c r="G39" s="13"/>
      <c r="H39" s="9" t="s">
        <v>156</v>
      </c>
      <c r="I39" s="9" t="s">
        <v>156</v>
      </c>
      <c r="J39" s="9"/>
      <c r="K39" s="38"/>
      <c r="L39" s="48"/>
      <c r="M39" s="48"/>
      <c r="N39" s="40"/>
      <c r="O39" s="18">
        <v>12</v>
      </c>
      <c r="P39" s="38"/>
      <c r="Q39" s="38"/>
      <c r="R39" s="38"/>
      <c r="S39" s="38"/>
      <c r="T39" s="8"/>
      <c r="U39" s="8"/>
      <c r="V39" s="8"/>
      <c r="W39" s="8"/>
      <c r="X39" s="8"/>
      <c r="Y39" s="8" t="s">
        <v>197</v>
      </c>
      <c r="Z39" s="8"/>
      <c r="AA39" s="9"/>
      <c r="AB39" s="9"/>
      <c r="AC39" s="9"/>
      <c r="AD39" s="8"/>
      <c r="AE39" s="8"/>
      <c r="AF39" s="9"/>
      <c r="AG39" s="9"/>
      <c r="AH39" s="48"/>
      <c r="AI39" s="48"/>
      <c r="AJ39" s="73"/>
      <c r="AK39"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39" s="89"/>
      <c r="AM3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9" s="8"/>
      <c r="AP39" s="18"/>
      <c r="AQ39" s="8"/>
      <c r="AR39" s="8"/>
      <c r="AS39" s="8"/>
      <c r="AT39" s="8"/>
      <c r="AU39" s="8"/>
      <c r="AV3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39" s="18" t="str">
        <f>IF(OR(Table_Question_Sets[[#This Row],[Header]]="Yes",Table_Question_Sets[[#This Row],[Text]]=""),"",IF(OR(Table_Question_Sets[[#This Row],[Text]]="true",Table_Question_Sets[[#This Row],[Text]]="false",ISNUMBER(Table_Question_Sets[[#This Row],[Text]])),Table_Question_Sets[[#This Row],[Text]],""""&amp;Table_Question_Sets[[#This Row],[Text]]&amp;""""))</f>
        <v/>
      </c>
      <c r="AX39" s="18" t="str">
        <f>IF(AND(Table_Question_Sets[[#This Row],[Header]]&lt;&gt;"Yes",Table_Question_Sets[[#This Row],[Property]]&lt;&gt;"",Table_Question_Sets[[#This Row],[Summary Label]]&lt;&gt;""),""""&amp;Table_Question_Sets[[#This Row],[Key]]&amp;""": """&amp;Table_Question_Sets[[#This Row],[Summary Label]]&amp;"""","")</f>
        <v/>
      </c>
      <c r="AY39" s="18">
        <f ca="1">IF(Table_Question_Sets[[#This Row],[Header]]="Yes","",_xlfn.NUMBERVALUE(INDIRECT(SUBSTITUTE(ADDRESS(1,COLUMN(),4),"1","")&amp;ROW()-1))+IF(Table_Question_Sets[[#This Row],[Property]]&lt;&gt;"",1,0))</f>
        <v>12</v>
      </c>
      <c r="AZ39" s="18">
        <f ca="1">IF(Table_Question_Sets[[#This Row],[Header]]="Yes","",_xlfn.NUMBERVALUE(INDIRECT(SUBSTITUTE(ADDRESS(1,COLUMN(),4),"1","")&amp;ROW()+1))+IF(Table_Question_Sets[[#This Row],[Property]]&lt;&gt;"",1,0))</f>
        <v>10</v>
      </c>
      <c r="BA39" s="18" t="str">
        <f t="array" aca="1" ref="BA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9"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9"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9"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"templateOptions":{"content":{"heading3":"Business Address"}}</v>
      </c>
      <c r="BE39"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"businessHeading","type": "content-field","className":"col-xs-12","templateOptions":{"content":{"heading3":"Business Address"}},"validators": {"validation": Validators.compose([])}}</v>
      </c>
      <c r="BF39" s="8" t="str">
        <f ca="1" xml:space="preserve">
IF(Table_Question_Sets[[#This Row],[Row]]="Yes","]},{""className"": ""row"",""fieldGroup"": [","")&amp;
Table_Question_Sets[[#This Row],[Config Field]]</f>
        <v>{"key": "businessHeading","type": "content-field","className":"col-xs-12","templateOptions":{"content":{"heading3":"Business Address"}},"validators": {"validation": Validators.compose([])}}</v>
      </c>
      <c r="BG3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"businessHeading","type": "content-field","className":"col-xs-12","templateOptions":{"content":{"heading3":"Business Address"}},"validators": {"validation": Validators.compose([])}},{"key":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3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9" s="8" t="str">
        <f>IF(AND(Table_Question_Sets[[#This Row],[Header]]="",Table_Question_Sets[[#This Row],[Property]]&lt;&gt;"",Table_Question_Sets[[#This Row],[Field Type]]&lt;&gt;""),
""""&amp;Table_Question_Sets[[#This Row],[Key]]&amp;"""","")</f>
        <v>"businessHeading"</v>
      </c>
      <c r="BJ3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"businessHeading","businessAddress","businessTown","businessState","businessPostcode","postalHeading","postalAddress","postalTown","postalState","postalPostcode"</v>
      </c>
      <c r="BK39" s="8" t="str">
        <f>IF(AND(Table_Question_Sets[[#This Row],[Header]]&lt;&gt;"Yes",Table_Question_Sets[[#This Row],[Property]]&lt;&gt;"",Table_Question_Sets[[#This Row],[Workflow Role]]&lt;&gt;""),
""""&amp;Table_Question_Sets[[#This Row],[Workflow Role]]&amp;""":"""&amp;Table_Question_Sets[[#This Row],[Key]]&amp;"""","")</f>
        <v/>
      </c>
      <c r="BL39" s="8">
        <f ca="1">IF(Table_Question_Sets[[#This Row],[Header]]="Yes","",_xlfn.NUMBERVALUE(INDIRECT(SUBSTITUTE(ADDRESS(1,COLUMN(),4),"1","")&amp;ROW()+1))+IF(OR(Table_Question_Sets[[#This Row],[Value]]&lt;&gt;"",AND(Table_Question_Sets[[#This Row],[Data Type]]="Repeating",Table_Question_Sets[[#This Row],[Calculation Repeating]]&lt;&gt;"")),1,0))</f>
        <v>8</v>
      </c>
      <c r="BM39" s="8" t="str">
        <f ca="1" xml:space="preserve">
IF(Table_Question_Sets[[#This Row],[Data Type]]="Repeating",
OFFSET(Table_Repeating_Question_Sets[[#Headers],[Property]],MATCH(Table_Question_Sets[[#This Row],[Property]],Table_Repeating_Question_Sets[Property],0),MATCH("Calculation",Table_Repeating_Question_Sets[#Headers],0)-1,1,1),
"")</f>
        <v/>
      </c>
      <c r="BN3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3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39" s="8" t="str">
        <f ca="1">IF(ISNUMBER(Table_Question_Sets[[#This Row],[Config Use Row]]),INDEX(Table_Question_Sets[Config Rollup],Table_Question_Sets[[#This Row],[Config Use Row]]),"")</f>
        <v/>
      </c>
      <c r="BQ39" s="8" t="str">
        <f ca="1">IF(ISNUMBER(Table_Question_Sets[[#This Row],[Config Use Row]]),INDEX(Table_Question_Sets[Config Keys Nested Rollup],Table_Question_Sets[[#This Row],[Config Use Row]]),"")</f>
        <v/>
      </c>
      <c r="BR39" s="8" t="str">
        <f ca="1">IF(ISNUMBER(Table_Question_Sets[[#This Row],[Config Use Row]]),INDEX(Table_Question_Sets[Calculation Rollup],Table_Question_Sets[[#This Row],[Config Use Row]]),"")</f>
        <v/>
      </c>
    </row>
    <row r="40" spans="2:70" s="15" customFormat="1" ht="21" customHeight="1">
      <c r="B40" s="8" t="s">
        <v>197</v>
      </c>
      <c r="C40" s="89"/>
      <c r="D40" s="8" t="e">
        <f ca="1" xml:space="preserve">
IF('Question Sets'!AN52(Table_Question_Sets[[#Headers],[Property]],MATCH("Rating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businessAddress</v>
      </c>
      <c r="F40" s="8" t="str">
        <f>IF(Table_Question_Sets[[#This Row],[Header]]="Yes","",IF(Table_Question_Sets[[#This Row],[Property]]&lt;&gt;"",SUBSTITUTE(Table_Question_Sets[[#This Row],[Property]]," ",""),""))</f>
        <v>BusinessAddress</v>
      </c>
      <c r="G40" s="13" t="s">
        <v>198</v>
      </c>
      <c r="H40" s="8" t="s">
        <v>47</v>
      </c>
      <c r="I40" s="8" t="s">
        <v>47</v>
      </c>
      <c r="J40" s="8"/>
      <c r="K40" s="40" t="s">
        <v>71</v>
      </c>
      <c r="L40" s="48"/>
      <c r="M40" s="48"/>
      <c r="N40" s="18"/>
      <c r="O40" s="18">
        <v>12</v>
      </c>
      <c r="P40" s="18">
        <v>12</v>
      </c>
      <c r="Q40" s="18">
        <v>5</v>
      </c>
      <c r="R40" s="18"/>
      <c r="S40" s="18"/>
      <c r="T40" s="8" t="s">
        <v>199</v>
      </c>
      <c r="U40" s="8"/>
      <c r="V40" s="8"/>
      <c r="W40" s="8"/>
      <c r="X40" s="8"/>
      <c r="Y40" s="8"/>
      <c r="Z40" s="8"/>
      <c r="AA40" s="8"/>
      <c r="AB40" s="8"/>
      <c r="AC40" s="8"/>
      <c r="AD40" s="8"/>
      <c r="AE40" s="8"/>
      <c r="AF40" s="8"/>
      <c r="AG40" s="8"/>
      <c r="AH40" s="48"/>
      <c r="AI40" s="48"/>
      <c r="AJ40" s="8"/>
      <c r="AK40"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6 Nobel Close</v>
      </c>
      <c r="AL40" s="89"/>
      <c r="AM4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0" s="8"/>
      <c r="AP40" s="18"/>
      <c r="AQ40" s="8"/>
      <c r="AR40" s="8"/>
      <c r="AS40" s="8"/>
      <c r="AT40" s="8"/>
      <c r="AU40" s="8"/>
      <c r="AV4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6 Nobel Close</v>
      </c>
      <c r="AW40" s="18" t="str">
        <f>IF(OR(Table_Question_Sets[[#This Row],[Header]]="Yes",Table_Question_Sets[[#This Row],[Text]]=""),"",IF(OR(Table_Question_Sets[[#This Row],[Text]]="true",Table_Question_Sets[[#This Row],[Text]]="false",ISNUMBER(Table_Question_Sets[[#This Row],[Text]])),Table_Question_Sets[[#This Row],[Text]],""""&amp;Table_Question_Sets[[#This Row],[Text]]&amp;""""))</f>
        <v>"6 Nobel Close"</v>
      </c>
      <c r="AX40" s="18" t="str">
        <f>IF(AND(Table_Question_Sets[[#This Row],[Header]]&lt;&gt;"Yes",Table_Question_Sets[[#This Row],[Property]]&lt;&gt;"",Table_Question_Sets[[#This Row],[Summary Label]]&lt;&gt;""),""""&amp;Table_Question_Sets[[#This Row],[Key]]&amp;""": """&amp;Table_Question_Sets[[#This Row],[Summary Label]]&amp;"""","")</f>
        <v/>
      </c>
      <c r="AY40" s="18">
        <f ca="1">IF(Table_Question_Sets[[#This Row],[Header]]="Yes","",_xlfn.NUMBERVALUE(INDIRECT(SUBSTITUTE(ADDRESS(1,COLUMN(),4),"1","")&amp;ROW()-1))+IF(Table_Question_Sets[[#This Row],[Property]]&lt;&gt;"",1,0))</f>
        <v>13</v>
      </c>
      <c r="AZ40" s="18">
        <f ca="1">IF(Table_Question_Sets[[#This Row],[Header]]="Yes","",_xlfn.NUMBERVALUE(INDIRECT(SUBSTITUTE(ADDRESS(1,COLUMN(),4),"1","")&amp;ROW()+1))+IF(Table_Question_Sets[[#This Row],[Property]]&lt;&gt;"",1,0))</f>
        <v>9</v>
      </c>
      <c r="BA40" s="18" t="str">
        <f t="array" aca="1" ref="BA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0"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v>
      </c>
      <c r="BE40"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"businessAddress","type": "input-field","className":"col-xs-12 col-sm-12 col-md-5","templateOptions":{"label":"Address"},"validators": {"validation": Validators.compose([ValidationService.required('true', '')])}}</v>
      </c>
      <c r="BF40" s="8" t="str">
        <f ca="1" xml:space="preserve">
IF(Table_Question_Sets[[#This Row],[Row]]="Yes","]},{""className"": ""row"",""fieldGroup"": [","")&amp;
Table_Question_Sets[[#This Row],[Config Field]]</f>
        <v>{"key": "businessAddress","type": "input-field","className":"col-xs-12 col-sm-12 col-md-5","templateOptions":{"label":"Address"},"validators": {"validation": Validators.compose([ValidationService.required('true', '')])}}</v>
      </c>
      <c r="BG4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"businessAddress","type": "input-field","className":"col-xs-12 col-sm-12 col-md-5","templateOptions":{"label":"Address"},"validators": {"validation": Validators.compose([ValidationService.required('true', '')])}},{"key":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0" s="8" t="str">
        <f>IF(AND(Table_Question_Sets[[#This Row],[Header]]="",Table_Question_Sets[[#This Row],[Property]]&lt;&gt;"",Table_Question_Sets[[#This Row],[Field Type]]&lt;&gt;""),
""""&amp;Table_Question_Sets[[#This Row],[Key]]&amp;"""","")</f>
        <v>"businessAddress"</v>
      </c>
      <c r="BJ4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"businessAddress","businessTown","businessState","businessPostcode","postalHeading","postalAddress","postalTown","postalState","postalPostcode"</v>
      </c>
      <c r="BK40" s="8" t="str">
        <f>IF(AND(Table_Question_Sets[[#This Row],[Header]]&lt;&gt;"Yes",Table_Question_Sets[[#This Row],[Property]]&lt;&gt;"",Table_Question_Sets[[#This Row],[Workflow Role]]&lt;&gt;""),
""""&amp;Table_Question_Sets[[#This Row],[Workflow Role]]&amp;""":"""&amp;Table_Question_Sets[[#This Row],[Key]]&amp;"""","")</f>
        <v/>
      </c>
      <c r="BL40" s="8">
        <f ca="1">IF(Table_Question_Sets[[#This Row],[Header]]="Yes","",_xlfn.NUMBERVALUE(INDIRECT(SUBSTITUTE(ADDRESS(1,COLUMN(),4),"1","")&amp;ROW()+1))+IF(OR(Table_Question_Sets[[#This Row],[Value]]&lt;&gt;"",AND(Table_Question_Sets[[#This Row],[Data Type]]="Repeating",Table_Question_Sets[[#This Row],[Calculation Repeating]]&lt;&gt;"")),1,0))</f>
        <v>8</v>
      </c>
      <c r="BM40" s="8" t="str">
        <f ca="1" xml:space="preserve">
IF(Table_Question_Sets[[#This Row],[Data Type]]="Repeating",
OFFSET(Table_Repeating_Question_Sets[[#Headers],[Property]],MATCH(Table_Question_Sets[[#This Row],[Property]],Table_Repeating_Question_Sets[Property],0),MATCH("Calculation",Table_Repeating_Question_Sets[#Headers],0)-1,1,1),
"")</f>
        <v/>
      </c>
      <c r="BN4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"businessAddress": "6 Nobel Close"</v>
      </c>
      <c r="BO4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"businessAddress": "6 Nobel Close","businessTown": "Greensborough","businessState": "VIC","businessPostcode": "3088","postalAddress": "23 Alexandra Rd","postalTown": "Lilydale","postalState": "VIC","postalPostcode": "3140"</v>
      </c>
      <c r="BP40" s="8" t="str">
        <f ca="1">IF(ISNUMBER(Table_Question_Sets[[#This Row],[Config Use Row]]),INDEX(Table_Question_Sets[Config Rollup],Table_Question_Sets[[#This Row],[Config Use Row]]),"")</f>
        <v/>
      </c>
      <c r="BQ40" s="8" t="str">
        <f ca="1">IF(ISNUMBER(Table_Question_Sets[[#This Row],[Config Use Row]]),INDEX(Table_Question_Sets[Config Keys Nested Rollup],Table_Question_Sets[[#This Row],[Config Use Row]]),"")</f>
        <v/>
      </c>
      <c r="BR40" s="8" t="str">
        <f ca="1">IF(ISNUMBER(Table_Question_Sets[[#This Row],[Config Use Row]]),INDEX(Table_Question_Sets[Calculation Rollup],Table_Question_Sets[[#This Row],[Config Use Row]]),"")</f>
        <v/>
      </c>
    </row>
    <row r="41" spans="2:70" s="15" customFormat="1" ht="21" customHeight="1">
      <c r="B41" s="8" t="s">
        <v>200</v>
      </c>
      <c r="C41" s="89"/>
      <c r="D41" s="8" t="e">
        <f ca="1" xml:space="preserve">
IF('Question Sets'!AN53(Table_Question_Sets[[#Headers],[Property]],MATCH("Rating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businessTown</v>
      </c>
      <c r="F41" s="8" t="str">
        <f>IF(Table_Question_Sets[[#This Row],[Header]]="Yes","",IF(Table_Question_Sets[[#This Row],[Property]]&lt;&gt;"",SUBSTITUTE(Table_Question_Sets[[#This Row],[Property]]," ",""),""))</f>
        <v>BusinessTown</v>
      </c>
      <c r="G41" s="13" t="s">
        <v>201</v>
      </c>
      <c r="H41" s="8" t="s">
        <v>47</v>
      </c>
      <c r="I41" s="8" t="s">
        <v>47</v>
      </c>
      <c r="J41" s="8"/>
      <c r="K41" s="40" t="s">
        <v>71</v>
      </c>
      <c r="L41" s="48"/>
      <c r="M41" s="48"/>
      <c r="N41" s="18"/>
      <c r="O41" s="18">
        <v>12</v>
      </c>
      <c r="P41" s="18">
        <v>6</v>
      </c>
      <c r="Q41" s="18">
        <v>3</v>
      </c>
      <c r="R41" s="18"/>
      <c r="S41" s="18"/>
      <c r="T41" s="9" t="s">
        <v>202</v>
      </c>
      <c r="U41" s="9"/>
      <c r="V41" s="8"/>
      <c r="W41" s="8"/>
      <c r="X41" s="8"/>
      <c r="Y41" s="8"/>
      <c r="Z41" s="8"/>
      <c r="AA41" s="8"/>
      <c r="AB41" s="8"/>
      <c r="AC41" s="8"/>
      <c r="AD41" s="8"/>
      <c r="AE41" s="8"/>
      <c r="AF41" s="8"/>
      <c r="AG41" s="8"/>
      <c r="AH41" s="48"/>
      <c r="AI41" s="48"/>
      <c r="AJ41" s="8"/>
      <c r="AK4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Greensborough</v>
      </c>
      <c r="AL41" s="89"/>
      <c r="AM4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1" s="8"/>
      <c r="AP41" s="18"/>
      <c r="AQ41" s="8"/>
      <c r="AR41" s="8"/>
      <c r="AS41" s="8"/>
      <c r="AT41" s="8"/>
      <c r="AU41" s="8"/>
      <c r="AV4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Greensborough</v>
      </c>
      <c r="AW41" s="18" t="str">
        <f>IF(OR(Table_Question_Sets[[#This Row],[Header]]="Yes",Table_Question_Sets[[#This Row],[Text]]=""),"",IF(OR(Table_Question_Sets[[#This Row],[Text]]="true",Table_Question_Sets[[#This Row],[Text]]="false",ISNUMBER(Table_Question_Sets[[#This Row],[Text]])),Table_Question_Sets[[#This Row],[Text]],""""&amp;Table_Question_Sets[[#This Row],[Text]]&amp;""""))</f>
        <v>"Greensborough"</v>
      </c>
      <c r="AX41" s="18" t="str">
        <f>IF(AND(Table_Question_Sets[[#This Row],[Header]]&lt;&gt;"Yes",Table_Question_Sets[[#This Row],[Property]]&lt;&gt;"",Table_Question_Sets[[#This Row],[Summary Label]]&lt;&gt;""),""""&amp;Table_Question_Sets[[#This Row],[Key]]&amp;""": """&amp;Table_Question_Sets[[#This Row],[Summary Label]]&amp;"""","")</f>
        <v/>
      </c>
      <c r="AY41" s="18">
        <f ca="1">IF(Table_Question_Sets[[#This Row],[Header]]="Yes","",_xlfn.NUMBERVALUE(INDIRECT(SUBSTITUTE(ADDRESS(1,COLUMN(),4),"1","")&amp;ROW()-1))+IF(Table_Question_Sets[[#This Row],[Property]]&lt;&gt;"",1,0))</f>
        <v>14</v>
      </c>
      <c r="AZ41" s="18">
        <f ca="1">IF(Table_Question_Sets[[#This Row],[Header]]="Yes","",_xlfn.NUMBERVALUE(INDIRECT(SUBSTITUTE(ADDRESS(1,COLUMN(),4),"1","")&amp;ROW()+1))+IF(Table_Question_Sets[[#This Row],[Property]]&lt;&gt;"",1,0))</f>
        <v>8</v>
      </c>
      <c r="BA41" s="18" t="str">
        <f t="array" aca="1" ref="BA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v>
      </c>
      <c r="BE4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"businessTown","type": "input-field","className":"col-xs-12 col-sm-6 col-md-3","templateOptions":{"label":"Town"},"validators": {"validation": Validators.compose([ValidationService.required('true', '')])}}</v>
      </c>
      <c r="BF41" s="8" t="str">
        <f ca="1" xml:space="preserve">
IF(Table_Question_Sets[[#This Row],[Row]]="Yes","]},{""className"": ""row"",""fieldGroup"": [","")&amp;
Table_Question_Sets[[#This Row],[Config Field]]</f>
        <v>{"key": "businessTown","type": "input-field","className":"col-xs-12 col-sm-6 col-md-3","templateOptions":{"label":"Town"},"validators": {"validation": Validators.compose([ValidationService.required('true', '')])}}</v>
      </c>
      <c r="BG4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"businessTown","type": "input-field","className":"col-xs-12 col-sm-6 col-md-3","templateOptions":{"label":"Town"},"validators": {"validation": Validators.compose([ValidationService.required('true', '')])}},{"key":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1" s="8" t="str">
        <f>IF(AND(Table_Question_Sets[[#This Row],[Header]]="",Table_Question_Sets[[#This Row],[Property]]&lt;&gt;"",Table_Question_Sets[[#This Row],[Field Type]]&lt;&gt;""),
""""&amp;Table_Question_Sets[[#This Row],[Key]]&amp;"""","")</f>
        <v>"businessTown"</v>
      </c>
      <c r="BJ4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"businessTown","businessState","businessPostcode","postalHeading","postalAddress","postalTown","postalState","postalPostcode"</v>
      </c>
      <c r="BK41" s="8" t="str">
        <f>IF(AND(Table_Question_Sets[[#This Row],[Header]]&lt;&gt;"Yes",Table_Question_Sets[[#This Row],[Property]]&lt;&gt;"",Table_Question_Sets[[#This Row],[Workflow Role]]&lt;&gt;""),
""""&amp;Table_Question_Sets[[#This Row],[Workflow Role]]&amp;""":"""&amp;Table_Question_Sets[[#This Row],[Key]]&amp;"""","")</f>
        <v/>
      </c>
      <c r="BL41" s="8">
        <f ca="1">IF(Table_Question_Sets[[#This Row],[Header]]="Yes","",_xlfn.NUMBERVALUE(INDIRECT(SUBSTITUTE(ADDRESS(1,COLUMN(),4),"1","")&amp;ROW()+1))+IF(OR(Table_Question_Sets[[#This Row],[Value]]&lt;&gt;"",AND(Table_Question_Sets[[#This Row],[Data Type]]="Repeating",Table_Question_Sets[[#This Row],[Calculation Repeating]]&lt;&gt;"")),1,0))</f>
        <v>7</v>
      </c>
      <c r="BM41" s="8" t="str">
        <f ca="1" xml:space="preserve">
IF(Table_Question_Sets[[#This Row],[Data Type]]="Repeating",
OFFSET(Table_Repeating_Question_Sets[[#Headers],[Property]],MATCH(Table_Question_Sets[[#This Row],[Property]],Table_Repeating_Question_Sets[Property],0),MATCH("Calculation",Table_Repeating_Question_Sets[#Headers],0)-1,1,1),
"")</f>
        <v/>
      </c>
      <c r="BN4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"businessTown": "Greensborough"</v>
      </c>
      <c r="BO4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"businessTown": "Greensborough","businessState": "VIC","businessPostcode": "3088","postalAddress": "23 Alexandra Rd","postalTown": "Lilydale","postalState": "VIC","postalPostcode": "3140"</v>
      </c>
      <c r="BP41" s="8" t="str">
        <f ca="1">IF(ISNUMBER(Table_Question_Sets[[#This Row],[Config Use Row]]),INDEX(Table_Question_Sets[Config Rollup],Table_Question_Sets[[#This Row],[Config Use Row]]),"")</f>
        <v/>
      </c>
      <c r="BQ41" s="8" t="str">
        <f ca="1">IF(ISNUMBER(Table_Question_Sets[[#This Row],[Config Use Row]]),INDEX(Table_Question_Sets[Config Keys Nested Rollup],Table_Question_Sets[[#This Row],[Config Use Row]]),"")</f>
        <v/>
      </c>
      <c r="BR41" s="8" t="str">
        <f ca="1">IF(ISNUMBER(Table_Question_Sets[[#This Row],[Config Use Row]]),INDEX(Table_Question_Sets[Calculation Rollup],Table_Question_Sets[[#This Row],[Config Use Row]]),"")</f>
        <v/>
      </c>
    </row>
    <row r="42" spans="2:70" s="15" customFormat="1" ht="21" customHeight="1">
      <c r="B42" s="89" t="s">
        <v>203</v>
      </c>
      <c r="C42" s="89"/>
      <c r="D42" s="8" t="e">
        <f ca="1" xml:space="preserve">
IF('Question Sets'!AN54(Table_Question_Sets[[#Headers],[Property]],MATCH("Rating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businessState</v>
      </c>
      <c r="F42" s="8" t="str">
        <f>IF(Table_Question_Sets[[#This Row],[Header]]="Yes","",IF(Table_Question_Sets[[#This Row],[Property]]&lt;&gt;"",SUBSTITUTE(Table_Question_Sets[[#This Row],[Property]]," ",""),""))</f>
        <v>BusinessState</v>
      </c>
      <c r="G42" s="13" t="s">
        <v>127</v>
      </c>
      <c r="H42" s="8" t="s">
        <v>47</v>
      </c>
      <c r="I42" s="8" t="s">
        <v>85</v>
      </c>
      <c r="J42" s="9" t="s">
        <v>128</v>
      </c>
      <c r="K42" s="40" t="s">
        <v>71</v>
      </c>
      <c r="L42" s="48"/>
      <c r="M42" s="48"/>
      <c r="N42" s="18"/>
      <c r="O42" s="18">
        <v>6</v>
      </c>
      <c r="P42" s="18">
        <v>3</v>
      </c>
      <c r="Q42" s="18">
        <v>2</v>
      </c>
      <c r="R42" s="18"/>
      <c r="S42" s="18"/>
      <c r="T42" s="9" t="s">
        <v>128</v>
      </c>
      <c r="U42" s="9"/>
      <c r="V42" s="8"/>
      <c r="W42" s="8"/>
      <c r="X42" s="8"/>
      <c r="Y42" s="8"/>
      <c r="Z42" s="8"/>
      <c r="AA42" s="8"/>
      <c r="AB42" s="8"/>
      <c r="AC42" s="8"/>
      <c r="AD42" s="9" t="s">
        <v>85</v>
      </c>
      <c r="AE42" s="8"/>
      <c r="AF42" s="8"/>
      <c r="AG42" s="8"/>
      <c r="AH42" s="48"/>
      <c r="AI42" s="48"/>
      <c r="AJ42" s="8"/>
      <c r="AK42"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VIC</v>
      </c>
      <c r="AL42" s="89"/>
      <c r="AM4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2" s="8"/>
      <c r="AP42" s="18"/>
      <c r="AQ42" s="8"/>
      <c r="AR42" s="8"/>
      <c r="AS42" s="8"/>
      <c r="AT42" s="8"/>
      <c r="AU42" s="8"/>
      <c r="AV4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VIC</v>
      </c>
      <c r="AW42" s="18" t="str">
        <f>IF(OR(Table_Question_Sets[[#This Row],[Header]]="Yes",Table_Question_Sets[[#This Row],[Text]]=""),"",IF(OR(Table_Question_Sets[[#This Row],[Text]]="true",Table_Question_Sets[[#This Row],[Text]]="false",ISNUMBER(Table_Question_Sets[[#This Row],[Text]])),Table_Question_Sets[[#This Row],[Text]],""""&amp;Table_Question_Sets[[#This Row],[Text]]&amp;""""))</f>
        <v>"VIC"</v>
      </c>
      <c r="AX42" s="18" t="str">
        <f>IF(AND(Table_Question_Sets[[#This Row],[Header]]&lt;&gt;"Yes",Table_Question_Sets[[#This Row],[Property]]&lt;&gt;"",Table_Question_Sets[[#This Row],[Summary Label]]&lt;&gt;""),""""&amp;Table_Question_Sets[[#This Row],[Key]]&amp;""": """&amp;Table_Question_Sets[[#This Row],[Summary Label]]&amp;"""","")</f>
        <v/>
      </c>
      <c r="AY42" s="18">
        <f ca="1">IF(Table_Question_Sets[[#This Row],[Header]]="Yes","",_xlfn.NUMBERVALUE(INDIRECT(SUBSTITUTE(ADDRESS(1,COLUMN(),4),"1","")&amp;ROW()-1))+IF(Table_Question_Sets[[#This Row],[Property]]&lt;&gt;"",1,0))</f>
        <v>15</v>
      </c>
      <c r="AZ42" s="18">
        <f ca="1">IF(Table_Question_Sets[[#This Row],[Header]]="Yes","",_xlfn.NUMBERVALUE(INDIRECT(SUBSTITUTE(ADDRESS(1,COLUMN(),4),"1","")&amp;ROW()+1))+IF(Table_Question_Sets[[#This Row],[Property]]&lt;&gt;"",1,0))</f>
        <v>7</v>
      </c>
      <c r="BA42" s="18" t="str">
        <f t="array" aca="1" ref="BA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E4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F42" s="8" t="str">
        <f ca="1" xml:space="preserve">
IF(Table_Question_Sets[[#This Row],[Row]]="Yes","]},{""className"": ""row"",""fieldGroup"": [","")&amp;
Table_Question_Sets[[#This Row],[Config Field]]</f>
        <v>{"key":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v>
      </c>
      <c r="BG4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"businessState","type": "select-field","className":"col-xs-6 col-sm-3 col-md-2","templateOptions":{"options":[{"label":"ACT","value":"ACT"},{"label":"NSW","value":"NSW"},{"label":"NT","value":"NT"},{"label":"QLD","value":"QLD"},{"label":"SA","value":"SA"},{"label":"TAS","value":"TAS"},{"label":"VIC","value":"VIC"},{"label":"WA","value":"WA"}],"label":"State","placeholder":"Select"},"validators": {"validation": Validators.compose([ValidationService.required('true', '')])}},{"key":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2" s="8" t="str">
        <f>IF(AND(Table_Question_Sets[[#This Row],[Header]]="",Table_Question_Sets[[#This Row],[Property]]&lt;&gt;"",Table_Question_Sets[[#This Row],[Field Type]]&lt;&gt;""),
""""&amp;Table_Question_Sets[[#This Row],[Key]]&amp;"""","")</f>
        <v>"businessState"</v>
      </c>
      <c r="BJ4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"businessState","businessPostcode","postalHeading","postalAddress","postalTown","postalState","postalPostcode"</v>
      </c>
      <c r="BK42" s="8" t="str">
        <f>IF(AND(Table_Question_Sets[[#This Row],[Header]]&lt;&gt;"Yes",Table_Question_Sets[[#This Row],[Property]]&lt;&gt;"",Table_Question_Sets[[#This Row],[Workflow Role]]&lt;&gt;""),
""""&amp;Table_Question_Sets[[#This Row],[Workflow Role]]&amp;""":"""&amp;Table_Question_Sets[[#This Row],[Key]]&amp;"""","")</f>
        <v/>
      </c>
      <c r="BL42" s="8">
        <f ca="1">IF(Table_Question_Sets[[#This Row],[Header]]="Yes","",_xlfn.NUMBERVALUE(INDIRECT(SUBSTITUTE(ADDRESS(1,COLUMN(),4),"1","")&amp;ROW()+1))+IF(OR(Table_Question_Sets[[#This Row],[Value]]&lt;&gt;"",AND(Table_Question_Sets[[#This Row],[Data Type]]="Repeating",Table_Question_Sets[[#This Row],[Calculation Repeating]]&lt;&gt;"")),1,0))</f>
        <v>6</v>
      </c>
      <c r="BM42" s="8" t="str">
        <f ca="1" xml:space="preserve">
IF(Table_Question_Sets[[#This Row],[Data Type]]="Repeating",
OFFSET(Table_Repeating_Question_Sets[[#Headers],[Property]],MATCH(Table_Question_Sets[[#This Row],[Property]],Table_Repeating_Question_Sets[Property],0),MATCH("Calculation",Table_Repeating_Question_Sets[#Headers],0)-1,1,1),
"")</f>
        <v/>
      </c>
      <c r="BN4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"businessState": "VIC"</v>
      </c>
      <c r="BO4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"businessState": "VIC","businessPostcode": "3088","postalAddress": "23 Alexandra Rd","postalTown": "Lilydale","postalState": "VIC","postalPostcode": "3140"</v>
      </c>
      <c r="BP42" s="8" t="str">
        <f ca="1">IF(ISNUMBER(Table_Question_Sets[[#This Row],[Config Use Row]]),INDEX(Table_Question_Sets[Config Rollup],Table_Question_Sets[[#This Row],[Config Use Row]]),"")</f>
        <v/>
      </c>
      <c r="BQ42" s="8" t="str">
        <f ca="1">IF(ISNUMBER(Table_Question_Sets[[#This Row],[Config Use Row]]),INDEX(Table_Question_Sets[Config Keys Nested Rollup],Table_Question_Sets[[#This Row],[Config Use Row]]),"")</f>
        <v/>
      </c>
      <c r="BR42" s="8" t="str">
        <f ca="1">IF(ISNUMBER(Table_Question_Sets[[#This Row],[Config Use Row]]),INDEX(Table_Question_Sets[Calculation Rollup],Table_Question_Sets[[#This Row],[Config Use Row]]),"")</f>
        <v/>
      </c>
    </row>
    <row r="43" spans="2:70" s="15" customFormat="1" ht="21" customHeight="1">
      <c r="B43" s="8" t="s">
        <v>204</v>
      </c>
      <c r="C43" s="89"/>
      <c r="D43" s="8" t="e">
        <f ca="1" xml:space="preserve">
IF('Question Sets'!AN55(Table_Question_Sets[[#Headers],[Property]],MATCH("Rating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businessPostcode</v>
      </c>
      <c r="F43" s="8" t="str">
        <f>IF(Table_Question_Sets[[#This Row],[Header]]="Yes","",IF(Table_Question_Sets[[#This Row],[Property]]&lt;&gt;"",SUBSTITUTE(Table_Question_Sets[[#This Row],[Property]]," ",""),""))</f>
        <v>BusinessPostcode</v>
      </c>
      <c r="G43" s="13" t="s">
        <v>205</v>
      </c>
      <c r="H43" s="8" t="s">
        <v>206</v>
      </c>
      <c r="I43" s="8" t="s">
        <v>47</v>
      </c>
      <c r="J43" s="8"/>
      <c r="K43" s="40" t="s">
        <v>71</v>
      </c>
      <c r="L43" s="48"/>
      <c r="M43" s="48"/>
      <c r="N43" s="18"/>
      <c r="O43" s="18">
        <v>6</v>
      </c>
      <c r="P43" s="18">
        <v>3</v>
      </c>
      <c r="Q43" s="18">
        <v>2</v>
      </c>
      <c r="R43" s="18"/>
      <c r="S43" s="18"/>
      <c r="T43" s="9" t="s">
        <v>206</v>
      </c>
      <c r="U43" s="9"/>
      <c r="V43" s="8"/>
      <c r="W43" s="8"/>
      <c r="X43" s="8"/>
      <c r="Y43" s="8"/>
      <c r="Z43" s="8"/>
      <c r="AA43" s="8"/>
      <c r="AB43" s="8"/>
      <c r="AC43" s="8"/>
      <c r="AD43" s="8"/>
      <c r="AE43" s="8"/>
      <c r="AF43" s="8"/>
      <c r="AG43" s="8"/>
      <c r="AH43" s="48"/>
      <c r="AI43" s="48"/>
      <c r="AJ43" s="8"/>
      <c r="AK43"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3088</v>
      </c>
      <c r="AL43" s="89"/>
      <c r="AM4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3" s="8"/>
      <c r="AP43" s="18"/>
      <c r="AQ43" s="8"/>
      <c r="AR43" s="8"/>
      <c r="AS43" s="8"/>
      <c r="AT43" s="8"/>
      <c r="AU43" s="8"/>
      <c r="AV4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3088</v>
      </c>
      <c r="AW43" s="18" t="str">
        <f>IF(OR(Table_Question_Sets[[#This Row],[Header]]="Yes",Table_Question_Sets[[#This Row],[Text]]=""),"",IF(OR(Table_Question_Sets[[#This Row],[Text]]="true",Table_Question_Sets[[#This Row],[Text]]="false",ISNUMBER(Table_Question_Sets[[#This Row],[Text]])),Table_Question_Sets[[#This Row],[Text]],""""&amp;Table_Question_Sets[[#This Row],[Text]]&amp;""""))</f>
        <v>"3088"</v>
      </c>
      <c r="AX43" s="18" t="str">
        <f>IF(AND(Table_Question_Sets[[#This Row],[Header]]&lt;&gt;"Yes",Table_Question_Sets[[#This Row],[Property]]&lt;&gt;"",Table_Question_Sets[[#This Row],[Summary Label]]&lt;&gt;""),""""&amp;Table_Question_Sets[[#This Row],[Key]]&amp;""": """&amp;Table_Question_Sets[[#This Row],[Summary Label]]&amp;"""","")</f>
        <v/>
      </c>
      <c r="AY43" s="18">
        <f ca="1">IF(Table_Question_Sets[[#This Row],[Header]]="Yes","",_xlfn.NUMBERVALUE(INDIRECT(SUBSTITUTE(ADDRESS(1,COLUMN(),4),"1","")&amp;ROW()-1))+IF(Table_Question_Sets[[#This Row],[Property]]&lt;&gt;"",1,0))</f>
        <v>16</v>
      </c>
      <c r="AZ43" s="18">
        <f ca="1">IF(Table_Question_Sets[[#This Row],[Header]]="Yes","",_xlfn.NUMBERVALUE(INDIRECT(SUBSTITUTE(ADDRESS(1,COLUMN(),4),"1","")&amp;ROW()+1))+IF(Table_Question_Sets[[#This Row],[Property]]&lt;&gt;"",1,0))</f>
        <v>6</v>
      </c>
      <c r="BA43" s="18" t="str">
        <f t="array" aca="1" ref="BA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v>
      </c>
      <c r="BC4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E4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"businessPostcode","type": "input-field","className":"col-xs-6 col-sm-3 col-md-2","templateOptions":{"label":"Postcode"},"validators": {"validation": Validators.compose([ValidationService.required('true', ''), ValidationService.isPostcode()])}}</v>
      </c>
      <c r="BF43" s="8" t="str">
        <f ca="1" xml:space="preserve">
IF(Table_Question_Sets[[#This Row],[Row]]="Yes","]},{""className"": ""row"",""fieldGroup"": [","")&amp;
Table_Question_Sets[[#This Row],[Config Field]]</f>
        <v>{"key": "businessPostcode","type": "input-field","className":"col-xs-6 col-sm-3 col-md-2","templateOptions":{"label":"Postcode"},"validators": {"validation": Validators.compose([ValidationService.required('true', ''), ValidationService.isPostcode()])}}</v>
      </c>
      <c r="BG4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"businessPostcode","type": "input-field","className":"col-xs-6 col-sm-3 col-md-2","templateOptions":{"label":"Postcode"},"validators": {"validation": Validators.compose([ValidationService.required('true', ''), ValidationService.isPostcode()])}},{"key":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3" s="8" t="str">
        <f>IF(AND(Table_Question_Sets[[#This Row],[Header]]="",Table_Question_Sets[[#This Row],[Property]]&lt;&gt;"",Table_Question_Sets[[#This Row],[Field Type]]&lt;&gt;""),
""""&amp;Table_Question_Sets[[#This Row],[Key]]&amp;"""","")</f>
        <v>"businessPostcode"</v>
      </c>
      <c r="BJ4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"businessPostcode","postalHeading","postalAddress","postalTown","postalState","postalPostcode"</v>
      </c>
      <c r="BK43" s="8" t="str">
        <f>IF(AND(Table_Question_Sets[[#This Row],[Header]]&lt;&gt;"Yes",Table_Question_Sets[[#This Row],[Property]]&lt;&gt;"",Table_Question_Sets[[#This Row],[Workflow Role]]&lt;&gt;""),
""""&amp;Table_Question_Sets[[#This Row],[Workflow Role]]&amp;""":"""&amp;Table_Question_Sets[[#This Row],[Key]]&amp;"""","")</f>
        <v/>
      </c>
      <c r="BL43" s="8">
        <f ca="1">IF(Table_Question_Sets[[#This Row],[Header]]="Yes","",_xlfn.NUMBERVALUE(INDIRECT(SUBSTITUTE(ADDRESS(1,COLUMN(),4),"1","")&amp;ROW()+1))+IF(OR(Table_Question_Sets[[#This Row],[Value]]&lt;&gt;"",AND(Table_Question_Sets[[#This Row],[Data Type]]="Repeating",Table_Question_Sets[[#This Row],[Calculation Repeating]]&lt;&gt;"")),1,0))</f>
        <v>5</v>
      </c>
      <c r="BM43" s="8" t="str">
        <f ca="1" xml:space="preserve">
IF(Table_Question_Sets[[#This Row],[Data Type]]="Repeating",
OFFSET(Table_Repeating_Question_Sets[[#Headers],[Property]],MATCH(Table_Question_Sets[[#This Row],[Property]],Table_Repeating_Question_Sets[Property],0),MATCH("Calculation",Table_Repeating_Question_Sets[#Headers],0)-1,1,1),
"")</f>
        <v/>
      </c>
      <c r="BN4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"businessPostcode": "3088"</v>
      </c>
      <c r="BO4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"businessPostcode": "3088","postalAddress": "23 Alexandra Rd","postalTown": "Lilydale","postalState": "VIC","postalPostcode": "3140"</v>
      </c>
      <c r="BP43" s="8" t="str">
        <f ca="1">IF(ISNUMBER(Table_Question_Sets[[#This Row],[Config Use Row]]),INDEX(Table_Question_Sets[Config Rollup],Table_Question_Sets[[#This Row],[Config Use Row]]),"")</f>
        <v/>
      </c>
      <c r="BQ43" s="8" t="str">
        <f ca="1">IF(ISNUMBER(Table_Question_Sets[[#This Row],[Config Use Row]]),INDEX(Table_Question_Sets[Config Keys Nested Rollup],Table_Question_Sets[[#This Row],[Config Use Row]]),"")</f>
        <v/>
      </c>
      <c r="BR43" s="8" t="str">
        <f ca="1">IF(ISNUMBER(Table_Question_Sets[[#This Row],[Config Use Row]]),INDEX(Table_Question_Sets[Calculation Rollup],Table_Question_Sets[[#This Row],[Config Use Row]]),"")</f>
        <v/>
      </c>
    </row>
    <row r="44" spans="2:70" s="15" customFormat="1" ht="21" customHeight="1">
      <c r="B44" s="9" t="s">
        <v>207</v>
      </c>
      <c r="C44" s="89"/>
      <c r="D44" s="8" t="e">
        <f ca="1" xml:space="preserve">
IF('Question Sets'!AN56(Table_Question_Sets[[#Headers],[Property]],MATCH("Rating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postalHeading</v>
      </c>
      <c r="F44" s="8" t="str">
        <f>IF(Table_Question_Sets[[#This Row],[Header]]="Yes","",IF(Table_Question_Sets[[#This Row],[Property]]&lt;&gt;"",SUBSTITUTE(Table_Question_Sets[[#This Row],[Property]]," ",""),""))</f>
        <v>PostalHeading</v>
      </c>
      <c r="G44" s="13"/>
      <c r="H44" s="9" t="s">
        <v>156</v>
      </c>
      <c r="I44" s="9" t="s">
        <v>156</v>
      </c>
      <c r="J44" s="8"/>
      <c r="K44" s="38"/>
      <c r="L44" s="48"/>
      <c r="M44" s="48"/>
      <c r="N44" s="38"/>
      <c r="O44" s="18">
        <v>12</v>
      </c>
      <c r="P44" s="38"/>
      <c r="Q44" s="38"/>
      <c r="R44" s="38"/>
      <c r="S44" s="38"/>
      <c r="T44" s="8"/>
      <c r="U44" s="9"/>
      <c r="V44" s="8"/>
      <c r="W44" s="8"/>
      <c r="X44" s="8"/>
      <c r="Y44" s="8" t="s">
        <v>208</v>
      </c>
      <c r="Z44" s="8"/>
      <c r="AA44" s="8" t="s">
        <v>209</v>
      </c>
      <c r="AB44" s="8"/>
      <c r="AC44" s="8"/>
      <c r="AD44" s="8"/>
      <c r="AE44" s="8"/>
      <c r="AF44" s="8"/>
      <c r="AG44" s="8"/>
      <c r="AH44" s="48"/>
      <c r="AI44" s="48"/>
      <c r="AJ44" s="8"/>
      <c r="AK44"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44" s="89"/>
      <c r="AM4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4" s="8"/>
      <c r="AP44" s="18"/>
      <c r="AQ44" s="8"/>
      <c r="AR44" s="8"/>
      <c r="AS44" s="8"/>
      <c r="AT44" s="8"/>
      <c r="AU44" s="8"/>
      <c r="AV4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4" s="18" t="str">
        <f>IF(OR(Table_Question_Sets[[#This Row],[Header]]="Yes",Table_Question_Sets[[#This Row],[Text]]=""),"",IF(OR(Table_Question_Sets[[#This Row],[Text]]="true",Table_Question_Sets[[#This Row],[Text]]="false",ISNUMBER(Table_Question_Sets[[#This Row],[Text]])),Table_Question_Sets[[#This Row],[Text]],""""&amp;Table_Question_Sets[[#This Row],[Text]]&amp;""""))</f>
        <v/>
      </c>
      <c r="AX44" s="18" t="str">
        <f>IF(AND(Table_Question_Sets[[#This Row],[Header]]&lt;&gt;"Yes",Table_Question_Sets[[#This Row],[Property]]&lt;&gt;"",Table_Question_Sets[[#This Row],[Summary Label]]&lt;&gt;""),""""&amp;Table_Question_Sets[[#This Row],[Key]]&amp;""": """&amp;Table_Question_Sets[[#This Row],[Summary Label]]&amp;"""","")</f>
        <v/>
      </c>
      <c r="AY44" s="18">
        <f ca="1">IF(Table_Question_Sets[[#This Row],[Header]]="Yes","",_xlfn.NUMBERVALUE(INDIRECT(SUBSTITUTE(ADDRESS(1,COLUMN(),4),"1","")&amp;ROW()-1))+IF(Table_Question_Sets[[#This Row],[Property]]&lt;&gt;"",1,0))</f>
        <v>17</v>
      </c>
      <c r="AZ44" s="18">
        <f ca="1">IF(Table_Question_Sets[[#This Row],[Header]]="Yes","",_xlfn.NUMBERVALUE(INDIRECT(SUBSTITUTE(ADDRESS(1,COLUMN(),4),"1","")&amp;ROW()+1))+IF(Table_Question_Sets[[#This Row],[Property]]&lt;&gt;"",1,0))</f>
        <v>5</v>
      </c>
      <c r="BA44" s="18" t="str">
        <f t="array" aca="1" ref="BA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"templateOptions":{"content":{"heading3":"Postal Address","paragraph":"Please include if different from your business address."}}</v>
      </c>
      <c r="BE4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"postalHeading","type": "content-field","className":"col-xs-12","templateOptions":{"content":{"heading3":"Postal Address","paragraph":"Please include if different from your business address."}},"validators": {"validation": Validators.compose([])}}</v>
      </c>
      <c r="BF44" s="8" t="str">
        <f ca="1" xml:space="preserve">
IF(Table_Question_Sets[[#This Row],[Row]]="Yes","]},{""className"": ""row"",""fieldGroup"": [","")&amp;
Table_Question_Sets[[#This Row],[Config Field]]</f>
        <v>{"key": "postalHeading","type": "content-field","className":"col-xs-12","templateOptions":{"content":{"heading3":"Postal Address","paragraph":"Please include if different from your business address."}},"validators": {"validation": Validators.compose([])}}</v>
      </c>
      <c r="BG4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"postalHeading","type": "content-field","className":"col-xs-12","templateOptions":{"content":{"heading3":"Postal Address","paragraph":"Please include if different from your business address."}},"validators": {"validation": Validators.compose([])}},{"key":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4" s="8" t="str">
        <f>IF(AND(Table_Question_Sets[[#This Row],[Header]]="",Table_Question_Sets[[#This Row],[Property]]&lt;&gt;"",Table_Question_Sets[[#This Row],[Field Type]]&lt;&gt;""),
""""&amp;Table_Question_Sets[[#This Row],[Key]]&amp;"""","")</f>
        <v>"postalHeading"</v>
      </c>
      <c r="BJ4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"postalHeading","postalAddress","postalTown","postalState","postalPostcode"</v>
      </c>
      <c r="BK44" s="8" t="str">
        <f>IF(AND(Table_Question_Sets[[#This Row],[Header]]&lt;&gt;"Yes",Table_Question_Sets[[#This Row],[Property]]&lt;&gt;"",Table_Question_Sets[[#This Row],[Workflow Role]]&lt;&gt;""),
""""&amp;Table_Question_Sets[[#This Row],[Workflow Role]]&amp;""":"""&amp;Table_Question_Sets[[#This Row],[Key]]&amp;"""","")</f>
        <v/>
      </c>
      <c r="BL44" s="8">
        <f ca="1">IF(Table_Question_Sets[[#This Row],[Header]]="Yes","",_xlfn.NUMBERVALUE(INDIRECT(SUBSTITUTE(ADDRESS(1,COLUMN(),4),"1","")&amp;ROW()+1))+IF(OR(Table_Question_Sets[[#This Row],[Value]]&lt;&gt;"",AND(Table_Question_Sets[[#This Row],[Data Type]]="Repeating",Table_Question_Sets[[#This Row],[Calculation Repeating]]&lt;&gt;"")),1,0))</f>
        <v>4</v>
      </c>
      <c r="BM44" s="8" t="str">
        <f ca="1" xml:space="preserve">
IF(Table_Question_Sets[[#This Row],[Data Type]]="Repeating",
OFFSET(Table_Repeating_Question_Sets[[#Headers],[Property]],MATCH(Table_Question_Sets[[#This Row],[Property]],Table_Repeating_Question_Sets[Property],0),MATCH("Calculation",Table_Repeating_Question_Sets[#Headers],0)-1,1,1),
"")</f>
        <v/>
      </c>
      <c r="BN4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4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"postalAddress": "23 Alexandra Rd","postalTown": "Lilydale","postalState": "VIC","postalPostcode": "3140"</v>
      </c>
      <c r="BP44" s="8" t="str">
        <f ca="1">IF(ISNUMBER(Table_Question_Sets[[#This Row],[Config Use Row]]),INDEX(Table_Question_Sets[Config Rollup],Table_Question_Sets[[#This Row],[Config Use Row]]),"")</f>
        <v/>
      </c>
      <c r="BQ44" s="8" t="str">
        <f ca="1">IF(ISNUMBER(Table_Question_Sets[[#This Row],[Config Use Row]]),INDEX(Table_Question_Sets[Config Keys Nested Rollup],Table_Question_Sets[[#This Row],[Config Use Row]]),"")</f>
        <v/>
      </c>
      <c r="BR44" s="8" t="str">
        <f ca="1">IF(ISNUMBER(Table_Question_Sets[[#This Row],[Config Use Row]]),INDEX(Table_Question_Sets[Calculation Rollup],Table_Question_Sets[[#This Row],[Config Use Row]]),"")</f>
        <v/>
      </c>
    </row>
    <row r="45" spans="2:70" s="15" customFormat="1" ht="21" customHeight="1">
      <c r="B45" s="8" t="s">
        <v>208</v>
      </c>
      <c r="C45" s="89"/>
      <c r="D45" s="8" t="e">
        <f ca="1" xml:space="preserve">
IF('Question Sets'!AN57(Table_Question_Sets[[#Headers],[Property]],MATCH("Rating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v>
      </c>
      <c r="F45" s="8" t="str">
        <f>IF(Table_Question_Sets[[#This Row],[Header]]="Yes","",IF(Table_Question_Sets[[#This Row],[Property]]&lt;&gt;"",SUBSTITUTE(Table_Question_Sets[[#This Row],[Property]]," ",""),""))</f>
        <v>PostalAddress</v>
      </c>
      <c r="G45" s="13" t="s">
        <v>210</v>
      </c>
      <c r="H45" s="8" t="s">
        <v>47</v>
      </c>
      <c r="I45" s="8" t="s">
        <v>47</v>
      </c>
      <c r="J45" s="8"/>
      <c r="K45" s="40"/>
      <c r="L45" s="48"/>
      <c r="M45" s="48"/>
      <c r="N45" s="18"/>
      <c r="O45" s="18">
        <v>12</v>
      </c>
      <c r="P45" s="18">
        <v>12</v>
      </c>
      <c r="Q45" s="18">
        <v>5</v>
      </c>
      <c r="R45" s="18"/>
      <c r="S45" s="18"/>
      <c r="T45" s="8" t="s">
        <v>199</v>
      </c>
      <c r="U45" s="8"/>
      <c r="V45" s="8"/>
      <c r="W45" s="8"/>
      <c r="X45" s="9"/>
      <c r="Y45" s="8"/>
      <c r="Z45" s="8"/>
      <c r="AA45" s="8"/>
      <c r="AB45" s="8"/>
      <c r="AC45" s="8"/>
      <c r="AD45" s="8"/>
      <c r="AE45" s="8"/>
      <c r="AF45" s="8"/>
      <c r="AG45" s="8"/>
      <c r="AH45" s="48"/>
      <c r="AI45" s="48"/>
      <c r="AJ45" s="8"/>
      <c r="AK45"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23 Alexandra Rd</v>
      </c>
      <c r="AL45" s="89"/>
      <c r="AM4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5" s="8"/>
      <c r="AP45" s="18"/>
      <c r="AQ45" s="8"/>
      <c r="AR45" s="8"/>
      <c r="AS45" s="8"/>
      <c r="AT45" s="8"/>
      <c r="AU45" s="8"/>
      <c r="AV4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23 Alexandra Rd</v>
      </c>
      <c r="AW45" s="18" t="str">
        <f>IF(OR(Table_Question_Sets[[#This Row],[Header]]="Yes",Table_Question_Sets[[#This Row],[Text]]=""),"",IF(OR(Table_Question_Sets[[#This Row],[Text]]="true",Table_Question_Sets[[#This Row],[Text]]="false",ISNUMBER(Table_Question_Sets[[#This Row],[Text]])),Table_Question_Sets[[#This Row],[Text]],""""&amp;Table_Question_Sets[[#This Row],[Text]]&amp;""""))</f>
        <v>"23 Alexandra Rd"</v>
      </c>
      <c r="AX45" s="18" t="str">
        <f>IF(AND(Table_Question_Sets[[#This Row],[Header]]&lt;&gt;"Yes",Table_Question_Sets[[#This Row],[Property]]&lt;&gt;"",Table_Question_Sets[[#This Row],[Summary Label]]&lt;&gt;""),""""&amp;Table_Question_Sets[[#This Row],[Key]]&amp;""": """&amp;Table_Question_Sets[[#This Row],[Summary Label]]&amp;"""","")</f>
        <v/>
      </c>
      <c r="AY45" s="18">
        <f ca="1">IF(Table_Question_Sets[[#This Row],[Header]]="Yes","",_xlfn.NUMBERVALUE(INDIRECT(SUBSTITUTE(ADDRESS(1,COLUMN(),4),"1","")&amp;ROW()-1))+IF(Table_Question_Sets[[#This Row],[Property]]&lt;&gt;"",1,0))</f>
        <v>18</v>
      </c>
      <c r="AZ45" s="18">
        <f ca="1">IF(Table_Question_Sets[[#This Row],[Header]]="Yes","",_xlfn.NUMBERVALUE(INDIRECT(SUBSTITUTE(ADDRESS(1,COLUMN(),4),"1","")&amp;ROW()+1))+IF(Table_Question_Sets[[#This Row],[Property]]&lt;&gt;"",1,0))</f>
        <v>4</v>
      </c>
      <c r="BA45" s="18" t="str">
        <f t="array" aca="1" ref="BA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"templateOptions":{"label":"Address"}</v>
      </c>
      <c r="BE4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"postalAddress","type": "input-field","className":"col-xs-12 col-sm-12 col-md-5","templateOptions":{"label":"Address"},"validators": {"validation": Validators.compose([])}}</v>
      </c>
      <c r="BF45" s="8" t="str">
        <f ca="1" xml:space="preserve">
IF(Table_Question_Sets[[#This Row],[Row]]="Yes","]},{""className"": ""row"",""fieldGroup"": [","")&amp;
Table_Question_Sets[[#This Row],[Config Field]]</f>
        <v>{"key": "postalAddress","type": "input-field","className":"col-xs-12 col-sm-12 col-md-5","templateOptions":{"label":"Address"},"validators": {"validation": Validators.compose([])}}</v>
      </c>
      <c r="BG4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"postalAddress","type": "input-field","className":"col-xs-12 col-sm-12 col-md-5","templateOptions":{"label":"Address"},"validators": {"validation": Validators.compose([])}},{"key":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5" s="8" t="str">
        <f>IF(AND(Table_Question_Sets[[#This Row],[Header]]="",Table_Question_Sets[[#This Row],[Property]]&lt;&gt;"",Table_Question_Sets[[#This Row],[Field Type]]&lt;&gt;""),
""""&amp;Table_Question_Sets[[#This Row],[Key]]&amp;"""","")</f>
        <v>"postalAddress"</v>
      </c>
      <c r="BJ4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"postalAddress","postalTown","postalState","postalPostcode"</v>
      </c>
      <c r="BK45" s="8" t="str">
        <f>IF(AND(Table_Question_Sets[[#This Row],[Header]]&lt;&gt;"Yes",Table_Question_Sets[[#This Row],[Property]]&lt;&gt;"",Table_Question_Sets[[#This Row],[Workflow Role]]&lt;&gt;""),
""""&amp;Table_Question_Sets[[#This Row],[Workflow Role]]&amp;""":"""&amp;Table_Question_Sets[[#This Row],[Key]]&amp;"""","")</f>
        <v/>
      </c>
      <c r="BL45" s="8">
        <f ca="1">IF(Table_Question_Sets[[#This Row],[Header]]="Yes","",_xlfn.NUMBERVALUE(INDIRECT(SUBSTITUTE(ADDRESS(1,COLUMN(),4),"1","")&amp;ROW()+1))+IF(OR(Table_Question_Sets[[#This Row],[Value]]&lt;&gt;"",AND(Table_Question_Sets[[#This Row],[Data Type]]="Repeating",Table_Question_Sets[[#This Row],[Calculation Repeating]]&lt;&gt;"")),1,0))</f>
        <v>4</v>
      </c>
      <c r="BM45" s="8" t="str">
        <f ca="1" xml:space="preserve">
IF(Table_Question_Sets[[#This Row],[Data Type]]="Repeating",
OFFSET(Table_Repeating_Question_Sets[[#Headers],[Property]],MATCH(Table_Question_Sets[[#This Row],[Property]],Table_Repeating_Question_Sets[Property],0),MATCH("Calculation",Table_Repeating_Question_Sets[#Headers],0)-1,1,1),
"")</f>
        <v/>
      </c>
      <c r="BN4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"postalAddress": "23 Alexandra Rd"</v>
      </c>
      <c r="BO4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"postalAddress": "23 Alexandra Rd","postalTown": "Lilydale","postalState": "VIC","postalPostcode": "3140"</v>
      </c>
      <c r="BP45" s="8" t="str">
        <f ca="1">IF(ISNUMBER(Table_Question_Sets[[#This Row],[Config Use Row]]),INDEX(Table_Question_Sets[Config Rollup],Table_Question_Sets[[#This Row],[Config Use Row]]),"")</f>
        <v/>
      </c>
      <c r="BQ45" s="8" t="str">
        <f ca="1">IF(ISNUMBER(Table_Question_Sets[[#This Row],[Config Use Row]]),INDEX(Table_Question_Sets[Config Keys Nested Rollup],Table_Question_Sets[[#This Row],[Config Use Row]]),"")</f>
        <v/>
      </c>
      <c r="BR45" s="8" t="str">
        <f ca="1">IF(ISNUMBER(Table_Question_Sets[[#This Row],[Config Use Row]]),INDEX(Table_Question_Sets[Calculation Rollup],Table_Question_Sets[[#This Row],[Config Use Row]]),"")</f>
        <v/>
      </c>
    </row>
    <row r="46" spans="2:70" s="15" customFormat="1" ht="21" customHeight="1">
      <c r="B46" s="8" t="s">
        <v>211</v>
      </c>
      <c r="C46" s="89"/>
      <c r="D46" s="8" t="e">
        <f ca="1" xml:space="preserve">
IF('Question Sets'!AN58(Table_Question_Sets[[#Headers],[Property]],MATCH("Rating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postalTown</v>
      </c>
      <c r="F46" s="8" t="str">
        <f>IF(Table_Question_Sets[[#This Row],[Header]]="Yes","",IF(Table_Question_Sets[[#This Row],[Property]]&lt;&gt;"",SUBSTITUTE(Table_Question_Sets[[#This Row],[Property]]," ",""),""))</f>
        <v>PostalTown</v>
      </c>
      <c r="G46" s="13" t="s">
        <v>212</v>
      </c>
      <c r="H46" s="8" t="s">
        <v>47</v>
      </c>
      <c r="I46" s="8" t="s">
        <v>47</v>
      </c>
      <c r="J46" s="8"/>
      <c r="K46" s="40"/>
      <c r="L46" s="48"/>
      <c r="M46" s="48"/>
      <c r="N46" s="18"/>
      <c r="O46" s="18">
        <v>12</v>
      </c>
      <c r="P46" s="18">
        <v>6</v>
      </c>
      <c r="Q46" s="18">
        <v>3</v>
      </c>
      <c r="R46" s="18"/>
      <c r="S46" s="18"/>
      <c r="T46" s="9" t="s">
        <v>202</v>
      </c>
      <c r="U46" s="9"/>
      <c r="V46" s="8"/>
      <c r="W46" s="8"/>
      <c r="X46" s="8"/>
      <c r="Y46" s="8"/>
      <c r="Z46" s="8"/>
      <c r="AA46" s="8"/>
      <c r="AB46" s="8"/>
      <c r="AC46" s="8"/>
      <c r="AD46" s="8"/>
      <c r="AE46" s="8"/>
      <c r="AF46" s="8"/>
      <c r="AG46" s="8"/>
      <c r="AH46" s="48"/>
      <c r="AI46" s="48"/>
      <c r="AJ46" s="8"/>
      <c r="AK4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Lilydale</v>
      </c>
      <c r="AL46" s="89"/>
      <c r="AM4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6" s="8"/>
      <c r="AP46" s="18"/>
      <c r="AQ46" s="8"/>
      <c r="AR46" s="8"/>
      <c r="AS46" s="8"/>
      <c r="AT46" s="8"/>
      <c r="AU46" s="8"/>
      <c r="AV4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Lilydale</v>
      </c>
      <c r="AW46" s="18" t="str">
        <f>IF(OR(Table_Question_Sets[[#This Row],[Header]]="Yes",Table_Question_Sets[[#This Row],[Text]]=""),"",IF(OR(Table_Question_Sets[[#This Row],[Text]]="true",Table_Question_Sets[[#This Row],[Text]]="false",ISNUMBER(Table_Question_Sets[[#This Row],[Text]])),Table_Question_Sets[[#This Row],[Text]],""""&amp;Table_Question_Sets[[#This Row],[Text]]&amp;""""))</f>
        <v>"Lilydale"</v>
      </c>
      <c r="AX46" s="18" t="str">
        <f>IF(AND(Table_Question_Sets[[#This Row],[Header]]&lt;&gt;"Yes",Table_Question_Sets[[#This Row],[Property]]&lt;&gt;"",Table_Question_Sets[[#This Row],[Summary Label]]&lt;&gt;""),""""&amp;Table_Question_Sets[[#This Row],[Key]]&amp;""": """&amp;Table_Question_Sets[[#This Row],[Summary Label]]&amp;"""","")</f>
        <v/>
      </c>
      <c r="AY46" s="18">
        <f ca="1">IF(Table_Question_Sets[[#This Row],[Header]]="Yes","",_xlfn.NUMBERVALUE(INDIRECT(SUBSTITUTE(ADDRESS(1,COLUMN(),4),"1","")&amp;ROW()-1))+IF(Table_Question_Sets[[#This Row],[Property]]&lt;&gt;"",1,0))</f>
        <v>19</v>
      </c>
      <c r="AZ46" s="18">
        <f ca="1">IF(Table_Question_Sets[[#This Row],[Header]]="Yes","",_xlfn.NUMBERVALUE(INDIRECT(SUBSTITUTE(ADDRESS(1,COLUMN(),4),"1","")&amp;ROW()+1))+IF(Table_Question_Sets[[#This Row],[Property]]&lt;&gt;"",1,0))</f>
        <v>3</v>
      </c>
      <c r="BA46" s="18" t="str">
        <f t="array" aca="1" ref="BA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6"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"templateOptions":{"label":"Town"}</v>
      </c>
      <c r="BE4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"postalTown","type": "input-field","className":"col-xs-12 col-sm-6 col-md-3","templateOptions":{"label":"Town"},"validators": {"validation": Validators.compose([])}}</v>
      </c>
      <c r="BF46" s="8" t="str">
        <f ca="1" xml:space="preserve">
IF(Table_Question_Sets[[#This Row],[Row]]="Yes","]},{""className"": ""row"",""fieldGroup"": [","")&amp;
Table_Question_Sets[[#This Row],[Config Field]]</f>
        <v>{"key": "postalTown","type": "input-field","className":"col-xs-12 col-sm-6 col-md-3","templateOptions":{"label":"Town"},"validators": {"validation": Validators.compose([])}}</v>
      </c>
      <c r="BG4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"postalTown","type": "input-field","className":"col-xs-12 col-sm-6 col-md-3","templateOptions":{"label":"Town"},"validators":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6" s="8" t="str">
        <f>IF(AND(Table_Question_Sets[[#This Row],[Header]]="",Table_Question_Sets[[#This Row],[Property]]&lt;&gt;"",Table_Question_Sets[[#This Row],[Field Type]]&lt;&gt;""),
""""&amp;Table_Question_Sets[[#This Row],[Key]]&amp;"""","")</f>
        <v>"postalTown"</v>
      </c>
      <c r="BJ4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"postalTown","postalState","postalPostcode"</v>
      </c>
      <c r="BK46" s="8" t="str">
        <f>IF(AND(Table_Question_Sets[[#This Row],[Header]]&lt;&gt;"Yes",Table_Question_Sets[[#This Row],[Property]]&lt;&gt;"",Table_Question_Sets[[#This Row],[Workflow Role]]&lt;&gt;""),
""""&amp;Table_Question_Sets[[#This Row],[Workflow Role]]&amp;""":"""&amp;Table_Question_Sets[[#This Row],[Key]]&amp;"""","")</f>
        <v/>
      </c>
      <c r="BL46" s="8">
        <f ca="1">IF(Table_Question_Sets[[#This Row],[Header]]="Yes","",_xlfn.NUMBERVALUE(INDIRECT(SUBSTITUTE(ADDRESS(1,COLUMN(),4),"1","")&amp;ROW()+1))+IF(OR(Table_Question_Sets[[#This Row],[Value]]&lt;&gt;"",AND(Table_Question_Sets[[#This Row],[Data Type]]="Repeating",Table_Question_Sets[[#This Row],[Calculation Repeating]]&lt;&gt;"")),1,0))</f>
        <v>3</v>
      </c>
      <c r="BM46" s="8" t="str">
        <f ca="1" xml:space="preserve">
IF(Table_Question_Sets[[#This Row],[Data Type]]="Repeating",
OFFSET(Table_Repeating_Question_Sets[[#Headers],[Property]],MATCH(Table_Question_Sets[[#This Row],[Property]],Table_Repeating_Question_Sets[Property],0),MATCH("Calculation",Table_Repeating_Question_Sets[#Headers],0)-1,1,1),
"")</f>
        <v/>
      </c>
      <c r="BN4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"postalTown": "Lilydale"</v>
      </c>
      <c r="BO4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"postalTown": "Lilydale","postalState": "VIC","postalPostcode": "3140"</v>
      </c>
      <c r="BP46" s="8" t="str">
        <f ca="1">IF(ISNUMBER(Table_Question_Sets[[#This Row],[Config Use Row]]),INDEX(Table_Question_Sets[Config Rollup],Table_Question_Sets[[#This Row],[Config Use Row]]),"")</f>
        <v/>
      </c>
      <c r="BQ46" s="8" t="str">
        <f ca="1">IF(ISNUMBER(Table_Question_Sets[[#This Row],[Config Use Row]]),INDEX(Table_Question_Sets[Config Keys Nested Rollup],Table_Question_Sets[[#This Row],[Config Use Row]]),"")</f>
        <v/>
      </c>
      <c r="BR46" s="8" t="str">
        <f ca="1">IF(ISNUMBER(Table_Question_Sets[[#This Row],[Config Use Row]]),INDEX(Table_Question_Sets[Calculation Rollup],Table_Question_Sets[[#This Row],[Config Use Row]]),"")</f>
        <v/>
      </c>
    </row>
    <row r="47" spans="2:70" s="15" customFormat="1" ht="21" customHeight="1">
      <c r="B47" s="89" t="s">
        <v>213</v>
      </c>
      <c r="C47" s="89"/>
      <c r="D47" s="8" t="e">
        <f ca="1" xml:space="preserve">
IF('Question Sets'!AN59(Table_Question_Sets[[#Headers],[Property]],MATCH("Rating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postalState</v>
      </c>
      <c r="F47" s="8" t="str">
        <f>IF(Table_Question_Sets[[#This Row],[Header]]="Yes","",IF(Table_Question_Sets[[#This Row],[Property]]&lt;&gt;"",SUBSTITUTE(Table_Question_Sets[[#This Row],[Property]]," ",""),""))</f>
        <v>PostalState</v>
      </c>
      <c r="G47" s="13" t="s">
        <v>127</v>
      </c>
      <c r="H47" s="8" t="s">
        <v>47</v>
      </c>
      <c r="I47" s="8" t="s">
        <v>85</v>
      </c>
      <c r="J47" s="9" t="s">
        <v>128</v>
      </c>
      <c r="K47" s="40"/>
      <c r="L47" s="48"/>
      <c r="M47" s="48"/>
      <c r="N47" s="18"/>
      <c r="O47" s="18">
        <v>6</v>
      </c>
      <c r="P47" s="18">
        <v>3</v>
      </c>
      <c r="Q47" s="18">
        <v>2</v>
      </c>
      <c r="R47" s="18"/>
      <c r="S47" s="18"/>
      <c r="T47" s="9" t="s">
        <v>128</v>
      </c>
      <c r="U47" s="9"/>
      <c r="V47" s="8"/>
      <c r="W47" s="8"/>
      <c r="X47" s="8"/>
      <c r="Y47" s="8"/>
      <c r="Z47" s="8"/>
      <c r="AA47" s="8"/>
      <c r="AB47" s="8"/>
      <c r="AC47" s="8"/>
      <c r="AD47" s="9" t="s">
        <v>85</v>
      </c>
      <c r="AE47" s="8"/>
      <c r="AF47" s="8"/>
      <c r="AG47" s="8"/>
      <c r="AH47" s="48"/>
      <c r="AI47" s="48"/>
      <c r="AJ47" s="8"/>
      <c r="AK47"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VIC</v>
      </c>
      <c r="AL47" s="89"/>
      <c r="AM4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7" s="8"/>
      <c r="AP47" s="18"/>
      <c r="AQ47" s="8"/>
      <c r="AR47" s="8"/>
      <c r="AS47" s="8"/>
      <c r="AT47" s="8"/>
      <c r="AU47" s="8"/>
      <c r="AV4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VIC</v>
      </c>
      <c r="AW47" s="18" t="str">
        <f>IF(OR(Table_Question_Sets[[#This Row],[Header]]="Yes",Table_Question_Sets[[#This Row],[Text]]=""),"",IF(OR(Table_Question_Sets[[#This Row],[Text]]="true",Table_Question_Sets[[#This Row],[Text]]="false",ISNUMBER(Table_Question_Sets[[#This Row],[Text]])),Table_Question_Sets[[#This Row],[Text]],""""&amp;Table_Question_Sets[[#This Row],[Text]]&amp;""""))</f>
        <v>"VIC"</v>
      </c>
      <c r="AX47" s="18" t="str">
        <f>IF(AND(Table_Question_Sets[[#This Row],[Header]]&lt;&gt;"Yes",Table_Question_Sets[[#This Row],[Property]]&lt;&gt;"",Table_Question_Sets[[#This Row],[Summary Label]]&lt;&gt;""),""""&amp;Table_Question_Sets[[#This Row],[Key]]&amp;""": """&amp;Table_Question_Sets[[#This Row],[Summary Label]]&amp;"""","")</f>
        <v/>
      </c>
      <c r="AY47" s="18">
        <f ca="1">IF(Table_Question_Sets[[#This Row],[Header]]="Yes","",_xlfn.NUMBERVALUE(INDIRECT(SUBSTITUTE(ADDRESS(1,COLUMN(),4),"1","")&amp;ROW()-1))+IF(Table_Question_Sets[[#This Row],[Property]]&lt;&gt;"",1,0))</f>
        <v>20</v>
      </c>
      <c r="AZ47" s="18">
        <f ca="1">IF(Table_Question_Sets[[#This Row],[Header]]="Yes","",_xlfn.NUMBERVALUE(INDIRECT(SUBSTITUTE(ADDRESS(1,COLUMN(),4),"1","")&amp;ROW()+1))+IF(Table_Question_Sets[[#This Row],[Property]]&lt;&gt;"",1,0))</f>
        <v>2</v>
      </c>
      <c r="BA47" s="18" t="str">
        <f t="array" aca="1" ref="BA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47"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7"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7"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E4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F47" s="8" t="str">
        <f ca="1" xml:space="preserve">
IF(Table_Question_Sets[[#This Row],[Row]]="Yes","]},{""className"": ""row"",""fieldGroup"": [","")&amp;
Table_Question_Sets[[#This Row],[Config Field]]</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G4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H4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7" s="8" t="str">
        <f>IF(AND(Table_Question_Sets[[#This Row],[Header]]="",Table_Question_Sets[[#This Row],[Property]]&lt;&gt;"",Table_Question_Sets[[#This Row],[Field Type]]&lt;&gt;""),
""""&amp;Table_Question_Sets[[#This Row],[Key]]&amp;"""","")</f>
        <v>"postalState"</v>
      </c>
      <c r="BJ4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"postalState","postalPostcode"</v>
      </c>
      <c r="BK47" s="8" t="str">
        <f>IF(AND(Table_Question_Sets[[#This Row],[Header]]&lt;&gt;"Yes",Table_Question_Sets[[#This Row],[Property]]&lt;&gt;"",Table_Question_Sets[[#This Row],[Workflow Role]]&lt;&gt;""),
""""&amp;Table_Question_Sets[[#This Row],[Workflow Role]]&amp;""":"""&amp;Table_Question_Sets[[#This Row],[Key]]&amp;"""","")</f>
        <v/>
      </c>
      <c r="BL47" s="8">
        <f ca="1">IF(Table_Question_Sets[[#This Row],[Header]]="Yes","",_xlfn.NUMBERVALUE(INDIRECT(SUBSTITUTE(ADDRESS(1,COLUMN(),4),"1","")&amp;ROW()+1))+IF(OR(Table_Question_Sets[[#This Row],[Value]]&lt;&gt;"",AND(Table_Question_Sets[[#This Row],[Data Type]]="Repeating",Table_Question_Sets[[#This Row],[Calculation Repeating]]&lt;&gt;"")),1,0))</f>
        <v>2</v>
      </c>
      <c r="BM47" s="8" t="str">
        <f ca="1" xml:space="preserve">
IF(Table_Question_Sets[[#This Row],[Data Type]]="Repeating",
OFFSET(Table_Repeating_Question_Sets[[#Headers],[Property]],MATCH(Table_Question_Sets[[#This Row],[Property]],Table_Repeating_Question_Sets[Property],0),MATCH("Calculation",Table_Repeating_Question_Sets[#Headers],0)-1,1,1),
"")</f>
        <v/>
      </c>
      <c r="BN4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"postalState": "VIC"</v>
      </c>
      <c r="BO4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"postalState": "VIC","postalPostcode": "3140"</v>
      </c>
      <c r="BP47" s="8" t="str">
        <f ca="1">IF(ISNUMBER(Table_Question_Sets[[#This Row],[Config Use Row]]),INDEX(Table_Question_Sets[Config Rollup],Table_Question_Sets[[#This Row],[Config Use Row]]),"")</f>
        <v/>
      </c>
      <c r="BQ47" s="8" t="str">
        <f ca="1">IF(ISNUMBER(Table_Question_Sets[[#This Row],[Config Use Row]]),INDEX(Table_Question_Sets[Config Keys Nested Rollup],Table_Question_Sets[[#This Row],[Config Use Row]]),"")</f>
        <v/>
      </c>
      <c r="BR47" s="8" t="str">
        <f ca="1">IF(ISNUMBER(Table_Question_Sets[[#This Row],[Config Use Row]]),INDEX(Table_Question_Sets[Calculation Rollup],Table_Question_Sets[[#This Row],[Config Use Row]]),"")</f>
        <v/>
      </c>
    </row>
    <row r="48" spans="2:70" s="15" customFormat="1" ht="21" customHeight="1">
      <c r="B48" s="8" t="s">
        <v>214</v>
      </c>
      <c r="C48" s="89"/>
      <c r="D48" s="8" t="e">
        <f ca="1" xml:space="preserve">
IF('Question Sets'!AN60(Table_Question_Sets[[#Headers],[Property]],MATCH("Rating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postalPostcode</v>
      </c>
      <c r="F48" s="8" t="str">
        <f>IF(Table_Question_Sets[[#This Row],[Header]]="Yes","",IF(Table_Question_Sets[[#This Row],[Property]]&lt;&gt;"",SUBSTITUTE(Table_Question_Sets[[#This Row],[Property]]," ",""),""))</f>
        <v>PostalPostcode</v>
      </c>
      <c r="G48" s="13" t="s">
        <v>215</v>
      </c>
      <c r="H48" s="8" t="s">
        <v>206</v>
      </c>
      <c r="I48" s="8" t="s">
        <v>47</v>
      </c>
      <c r="J48" s="8"/>
      <c r="K48" s="40"/>
      <c r="L48" s="48"/>
      <c r="M48" s="48"/>
      <c r="N48" s="18"/>
      <c r="O48" s="18">
        <v>6</v>
      </c>
      <c r="P48" s="18">
        <v>3</v>
      </c>
      <c r="Q48" s="18">
        <v>2</v>
      </c>
      <c r="R48" s="18"/>
      <c r="S48" s="18"/>
      <c r="T48" s="9" t="s">
        <v>206</v>
      </c>
      <c r="U48" s="9"/>
      <c r="V48" s="8"/>
      <c r="W48" s="8"/>
      <c r="X48" s="8"/>
      <c r="Y48" s="8"/>
      <c r="Z48" s="8"/>
      <c r="AA48" s="8"/>
      <c r="AB48" s="8"/>
      <c r="AC48" s="8"/>
      <c r="AD48" s="8"/>
      <c r="AE48" s="8"/>
      <c r="AF48" s="8"/>
      <c r="AG48" s="8"/>
      <c r="AH48" s="48"/>
      <c r="AI48" s="48"/>
      <c r="AJ48" s="8"/>
      <c r="AK4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3140</v>
      </c>
      <c r="AL48" s="89"/>
      <c r="AM4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8" s="8"/>
      <c r="AP48" s="18"/>
      <c r="AQ48" s="8"/>
      <c r="AR48" s="8"/>
      <c r="AS48" s="8"/>
      <c r="AT48" s="8"/>
      <c r="AU48" s="8"/>
      <c r="AV4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3140</v>
      </c>
      <c r="AW48" s="18" t="str">
        <f>IF(OR(Table_Question_Sets[[#This Row],[Header]]="Yes",Table_Question_Sets[[#This Row],[Text]]=""),"",IF(OR(Table_Question_Sets[[#This Row],[Text]]="true",Table_Question_Sets[[#This Row],[Text]]="false",ISNUMBER(Table_Question_Sets[[#This Row],[Text]])),Table_Question_Sets[[#This Row],[Text]],""""&amp;Table_Question_Sets[[#This Row],[Text]]&amp;""""))</f>
        <v>"3140"</v>
      </c>
      <c r="AX48" s="18" t="str">
        <f>IF(AND(Table_Question_Sets[[#This Row],[Header]]&lt;&gt;"Yes",Table_Question_Sets[[#This Row],[Property]]&lt;&gt;"",Table_Question_Sets[[#This Row],[Summary Label]]&lt;&gt;""),""""&amp;Table_Question_Sets[[#This Row],[Key]]&amp;""": """&amp;Table_Question_Sets[[#This Row],[Summary Label]]&amp;"""","")</f>
        <v/>
      </c>
      <c r="AY48" s="18">
        <f ca="1">IF(Table_Question_Sets[[#This Row],[Header]]="Yes","",_xlfn.NUMBERVALUE(INDIRECT(SUBSTITUTE(ADDRESS(1,COLUMN(),4),"1","")&amp;ROW()-1))+IF(Table_Question_Sets[[#This Row],[Property]]&lt;&gt;"",1,0))</f>
        <v>21</v>
      </c>
      <c r="AZ48" s="18">
        <f ca="1">IF(Table_Question_Sets[[#This Row],[Header]]="Yes","",_xlfn.NUMBERVALUE(INDIRECT(SUBSTITUTE(ADDRESS(1,COLUMN(),4),"1","")&amp;ROW()+1))+IF(Table_Question_Sets[[#This Row],[Property]]&lt;&gt;"",1,0))</f>
        <v>1</v>
      </c>
      <c r="BA48" s="18" t="str">
        <f t="array" aca="1" ref="BA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8"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Validators.compose([ValidationService.isPostcode()])}</v>
      </c>
      <c r="BC48"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8"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E48"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"postalPostcode","type": "input-field","className":"col-xs-6 col-sm-3 col-md-2","templateOptions":{"label":"Postcode"},"validators": {"validation": Validators.compose([ValidationService.isPostcode()])}}</v>
      </c>
      <c r="BF48" s="8" t="str">
        <f ca="1" xml:space="preserve">
IF(Table_Question_Sets[[#This Row],[Row]]="Yes","]},{""className"": ""row"",""fieldGroup"": [","")&amp;
Table_Question_Sets[[#This Row],[Config Field]]</f>
        <v>{"key": "postalPostcode","type": "input-field","className":"col-xs-6 col-sm-3 col-md-2","templateOptions":{"label":"Postcode"},"validators": {"validation": Validators.compose([ValidationService.isPostcode()])}}</v>
      </c>
      <c r="BG4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"postalPostcode","type": "input-field","className":"col-xs-6 col-sm-3 col-md-2","templateOptions":{"label":"Postcode"},"validators": {"validation": Validators.compose([ValidationService.isPostcode()])}}</v>
      </c>
      <c r="BH4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8" s="8" t="str">
        <f>IF(AND(Table_Question_Sets[[#This Row],[Header]]="",Table_Question_Sets[[#This Row],[Property]]&lt;&gt;"",Table_Question_Sets[[#This Row],[Field Type]]&lt;&gt;""),
""""&amp;Table_Question_Sets[[#This Row],[Key]]&amp;"""","")</f>
        <v>"postalPostcode"</v>
      </c>
      <c r="BJ4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"postalPostcode"</v>
      </c>
      <c r="BK48" s="8" t="str">
        <f>IF(AND(Table_Question_Sets[[#This Row],[Header]]&lt;&gt;"Yes",Table_Question_Sets[[#This Row],[Property]]&lt;&gt;"",Table_Question_Sets[[#This Row],[Workflow Role]]&lt;&gt;""),
""""&amp;Table_Question_Sets[[#This Row],[Workflow Role]]&amp;""":"""&amp;Table_Question_Sets[[#This Row],[Key]]&amp;"""","")</f>
        <v/>
      </c>
      <c r="BL48" s="8">
        <f ca="1">IF(Table_Question_Sets[[#This Row],[Header]]="Yes","",_xlfn.NUMBERVALUE(INDIRECT(SUBSTITUTE(ADDRESS(1,COLUMN(),4),"1","")&amp;ROW()+1))+IF(OR(Table_Question_Sets[[#This Row],[Value]]&lt;&gt;"",AND(Table_Question_Sets[[#This Row],[Data Type]]="Repeating",Table_Question_Sets[[#This Row],[Calculation Repeating]]&lt;&gt;"")),1,0))</f>
        <v>1</v>
      </c>
      <c r="BM48" s="8" t="str">
        <f ca="1" xml:space="preserve">
IF(Table_Question_Sets[[#This Row],[Data Type]]="Repeating",
OFFSET(Table_Repeating_Question_Sets[[#Headers],[Property]],MATCH(Table_Question_Sets[[#This Row],[Property]],Table_Repeating_Question_Sets[Property],0),MATCH("Calculation",Table_Repeating_Question_Sets[#Headers],0)-1,1,1),
"")</f>
        <v/>
      </c>
      <c r="BN4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"postalPostcode": "3140"</v>
      </c>
      <c r="BO4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"postalPostcode": "3140"</v>
      </c>
      <c r="BP48" s="8" t="str">
        <f ca="1">IF(ISNUMBER(Table_Question_Sets[[#This Row],[Config Use Row]]),INDEX(Table_Question_Sets[Config Rollup],Table_Question_Sets[[#This Row],[Config Use Row]]),"")</f>
        <v/>
      </c>
      <c r="BQ48" s="8" t="str">
        <f ca="1">IF(ISNUMBER(Table_Question_Sets[[#This Row],[Config Use Row]]),INDEX(Table_Question_Sets[Config Keys Nested Rollup],Table_Question_Sets[[#This Row],[Config Use Row]]),"")</f>
        <v/>
      </c>
      <c r="BR48" s="8" t="str">
        <f ca="1">IF(ISNUMBER(Table_Question_Sets[[#This Row],[Config Use Row]]),INDEX(Table_Question_Sets[Calculation Rollup],Table_Question_Sets[[#This Row],[Config Use Row]]),"")</f>
        <v/>
      </c>
    </row>
    <row r="49" spans="2:70" ht="29.25" thickBot="1">
      <c r="B49" s="3" t="s">
        <v>216</v>
      </c>
      <c r="C49" s="3" t="s">
        <v>71</v>
      </c>
      <c r="D49" s="3" t="e">
        <f ca="1" xml:space="preserve">
IF('Question Sets'!AN61(Table_Question_Sets[[#Headers],[Property]],MATCH("Rating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49"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49" s="3" t="str">
        <f>IF(Table_Question_Sets[[#This Row],[Header]]="Yes","",IF(Table_Question_Sets[[#This Row],[Property]]&lt;&gt;"",SUBSTITUTE(Table_Question_Sets[[#This Row],[Property]]," ",""),""))</f>
        <v/>
      </c>
      <c r="G49" s="47"/>
      <c r="H49" s="3"/>
      <c r="I49" s="3"/>
      <c r="J49" s="3"/>
      <c r="K49" s="37"/>
      <c r="L49" s="47"/>
      <c r="M49" s="47"/>
      <c r="N49" s="21"/>
      <c r="O49" s="21"/>
      <c r="P49" s="21"/>
      <c r="Q49" s="21"/>
      <c r="R49" s="21"/>
      <c r="S49" s="21"/>
      <c r="T49" s="3"/>
      <c r="U49" s="3"/>
      <c r="V49" s="3"/>
      <c r="W49" s="3"/>
      <c r="X49" s="3"/>
      <c r="Y49" s="3"/>
      <c r="Z49" s="3"/>
      <c r="AA49" s="3"/>
      <c r="AB49" s="3"/>
      <c r="AC49" s="3"/>
      <c r="AD49" s="3"/>
      <c r="AE49" s="3"/>
      <c r="AF49" s="3"/>
      <c r="AG49" s="3"/>
      <c r="AH49" s="47"/>
      <c r="AI49" s="47"/>
      <c r="AJ49" s="3"/>
      <c r="AK49"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49" s="32"/>
      <c r="AM49"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9"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49" s="3"/>
      <c r="AP49" s="21"/>
      <c r="AQ49" s="3"/>
      <c r="AR49" s="3"/>
      <c r="AS49" s="3"/>
      <c r="AT49" s="3"/>
      <c r="AU49" s="3"/>
      <c r="AV49"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49" s="21" t="str">
        <f>IF(OR(Table_Question_Sets[[#This Row],[Header]]="Yes",Table_Question_Sets[[#This Row],[Text]]=""),"",IF(OR(Table_Question_Sets[[#This Row],[Text]]="true",Table_Question_Sets[[#This Row],[Text]]="false",ISNUMBER(Table_Question_Sets[[#This Row],[Text]])),Table_Question_Sets[[#This Row],[Text]],""""&amp;Table_Question_Sets[[#This Row],[Text]]&amp;""""))</f>
        <v/>
      </c>
      <c r="AX49" s="21" t="str">
        <f>IF(AND(Table_Question_Sets[[#This Row],[Header]]&lt;&gt;"Yes",Table_Question_Sets[[#This Row],[Property]]&lt;&gt;"",Table_Question_Sets[[#This Row],[Summary Label]]&lt;&gt;""),""""&amp;Table_Question_Sets[[#This Row],[Key]]&amp;""": """&amp;Table_Question_Sets[[#This Row],[Summary Label]]&amp;"""","")</f>
        <v/>
      </c>
      <c r="AY49" s="21" t="str">
        <f ca="1">IF(Table_Question_Sets[[#This Row],[Header]]="Yes","",_xlfn.NUMBERVALUE(INDIRECT(SUBSTITUTE(ADDRESS(1,COLUMN(),4),"1","")&amp;ROW()-1))+IF(Table_Question_Sets[[#This Row],[Property]]&lt;&gt;"",1,0))</f>
        <v/>
      </c>
      <c r="AZ49" s="21" t="str">
        <f ca="1">IF(Table_Question_Sets[[#This Row],[Header]]="Yes","",_xlfn.NUMBERVALUE(INDIRECT(SUBSTITUTE(ADDRESS(1,COLUMN(),4),"1","")&amp;ROW()+1))+IF(Table_Question_Sets[[#This Row],[Property]]&lt;&gt;"",1,0))</f>
        <v/>
      </c>
      <c r="BA49" s="21" t="str">
        <f t="array" aca="1" ref="BA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9" s="2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49" s="2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9" s="2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49" s="2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49" s="3" t="str">
        <f xml:space="preserve">
IF(Table_Question_Sets[[#This Row],[Row]]="Yes","]},{""className"": ""row"",""fieldGroup"": [","")&amp;
Table_Question_Sets[[#This Row],[Config Field]]</f>
        <v/>
      </c>
      <c r="BG49"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49"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9" s="3" t="str">
        <f>IF(AND(Table_Question_Sets[[#This Row],[Header]]="",Table_Question_Sets[[#This Row],[Property]]&lt;&gt;"",Table_Question_Sets[[#This Row],[Field Type]]&lt;&gt;""),
""""&amp;Table_Question_Sets[[#This Row],[Key]]&amp;"""","")</f>
        <v/>
      </c>
      <c r="BJ49"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"disclosure":["disclosureHeading","history","historyDetails","insolvency","insolvencyDetails","declaration"],</v>
      </c>
      <c r="BK49" s="3" t="str">
        <f>IF(AND(Table_Question_Sets[[#This Row],[Header]]&lt;&gt;"Yes",Table_Question_Sets[[#This Row],[Property]]&lt;&gt;"",Table_Question_Sets[[#This Row],[Workflow Role]]&lt;&gt;""),
""""&amp;Table_Question_Sets[[#This Row],[Workflow Role]]&amp;""":"""&amp;Table_Question_Sets[[#This Row],[Key]]&amp;"""","")</f>
        <v/>
      </c>
      <c r="BL49" s="3" t="str">
        <f ca="1">IF(Table_Question_Sets[[#This Row],[Header]]="Yes","",_xlfn.NUMBERVALUE(INDIRECT(SUBSTITUTE(ADDRESS(1,COLUMN(),4),"1","")&amp;ROW()+1))+IF(OR(Table_Question_Sets[[#This Row],[Value]]&lt;&gt;"",AND(Table_Question_Sets[[#This Row],[Data Type]]="Repeating",Table_Question_Sets[[#This Row],[Calculation Repeating]]&lt;&gt;"")),1,0))</f>
        <v/>
      </c>
      <c r="BM49" s="3" t="str">
        <f ca="1" xml:space="preserve">
IF(Table_Question_Sets[[#This Row],[Data Type]]="Repeating",
OFFSET(Table_Repeating_Question_Sets[[#Headers],[Property]],MATCH(Table_Question_Sets[[#This Row],[Property]],Table_Repeating_Question_Sets[Property],0),MATCH("Calculation",Table_Repeating_Question_Sets[#Headers],0)-1,1,1),
"")</f>
        <v/>
      </c>
      <c r="BN49"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49"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"disclosure":{"history": "No","insolvency": "No","declaration": "Yes"},</v>
      </c>
      <c r="BP49" s="3" t="str">
        <f ca="1">IF(ISNUMBER(Table_Question_Sets[[#This Row],[Config Use Row]]),INDEX(Table_Question_Sets[Config Rollup],Table_Question_Sets[[#This Row],[Config Use Row]]),"")</f>
        <v/>
      </c>
      <c r="BQ49" s="3" t="str">
        <f ca="1">IF(ISNUMBER(Table_Question_Sets[[#This Row],[Config Use Row]]),INDEX(Table_Question_Sets[Config Keys Nested Rollup],Table_Question_Sets[[#This Row],[Config Use Row]]),"")</f>
        <v/>
      </c>
      <c r="BR49" s="3" t="str">
        <f ca="1">IF(ISNUMBER(Table_Question_Sets[[#This Row],[Config Use Row]]),INDEX(Table_Question_Sets[Calculation Rollup],Table_Question_Sets[[#This Row],[Config Use Row]]),"")</f>
        <v/>
      </c>
    </row>
    <row r="50" spans="2:70" s="15" customFormat="1" ht="21" hidden="1" customHeight="1">
      <c r="B50" s="8"/>
      <c r="C50" s="8"/>
      <c r="D50" s="8" t="e">
        <f ca="1" xml:space="preserve">
IF('Question Sets'!AN62(Table_Question_Sets[[#Headers],[Property]],MATCH("Rating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0" s="8" t="str">
        <f>IF(Table_Question_Sets[[#This Row],[Header]]="Yes","",IF(Table_Question_Sets[[#This Row],[Property]]&lt;&gt;"",SUBSTITUTE(Table_Question_Sets[[#This Row],[Property]]," ",""),""))</f>
        <v/>
      </c>
      <c r="G50" s="13"/>
      <c r="H50" s="8"/>
      <c r="I50" s="8"/>
      <c r="J50" s="8"/>
      <c r="K50" s="38"/>
      <c r="L50" s="48"/>
      <c r="M50" s="48"/>
      <c r="N50" s="18"/>
      <c r="O50" s="18"/>
      <c r="P50" s="18"/>
      <c r="Q50" s="18"/>
      <c r="R50" s="18"/>
      <c r="S50" s="18"/>
      <c r="T50" s="8"/>
      <c r="U50" s="8"/>
      <c r="V50" s="8"/>
      <c r="W50" s="8"/>
      <c r="X50" s="8"/>
      <c r="Y50" s="8"/>
      <c r="Z50" s="8"/>
      <c r="AA50" s="8"/>
      <c r="AB50" s="8"/>
      <c r="AC50" s="8"/>
      <c r="AD50" s="8"/>
      <c r="AE50" s="8"/>
      <c r="AF50" s="8"/>
      <c r="AG50" s="8"/>
      <c r="AH50" s="48"/>
      <c r="AI50" s="48"/>
      <c r="AJ50" s="8"/>
      <c r="AK50"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0" s="89"/>
      <c r="AM5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0" s="8"/>
      <c r="AP50" s="18"/>
      <c r="AQ50" s="8"/>
      <c r="AR50" s="8"/>
      <c r="AS50" s="8"/>
      <c r="AT50" s="8"/>
      <c r="AU50" s="8"/>
      <c r="AV5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0" s="18" t="str">
        <f>IF(OR(Table_Question_Sets[[#This Row],[Header]]="Yes",Table_Question_Sets[[#This Row],[Text]]=""),"",IF(OR(Table_Question_Sets[[#This Row],[Text]]="true",Table_Question_Sets[[#This Row],[Text]]="false",ISNUMBER(Table_Question_Sets[[#This Row],[Text]])),Table_Question_Sets[[#This Row],[Text]],""""&amp;Table_Question_Sets[[#This Row],[Text]]&amp;""""))</f>
        <v/>
      </c>
      <c r="AX50" s="18" t="str">
        <f>IF(AND(Table_Question_Sets[[#This Row],[Header]]&lt;&gt;"Yes",Table_Question_Sets[[#This Row],[Property]]&lt;&gt;"",Table_Question_Sets[[#This Row],[Summary Label]]&lt;&gt;""),""""&amp;Table_Question_Sets[[#This Row],[Key]]&amp;""": """&amp;Table_Question_Sets[[#This Row],[Summary Label]]&amp;"""","")</f>
        <v/>
      </c>
      <c r="AY50" s="18">
        <f ca="1">IF(Table_Question_Sets[[#This Row],[Header]]="Yes","",_xlfn.NUMBERVALUE(INDIRECT(SUBSTITUTE(ADDRESS(1,COLUMN(),4),"1","")&amp;ROW()-1))+IF(Table_Question_Sets[[#This Row],[Property]]&lt;&gt;"",1,0))</f>
        <v>0</v>
      </c>
      <c r="AZ50" s="18">
        <f ca="1">IF(Table_Question_Sets[[#This Row],[Header]]="Yes","",_xlfn.NUMBERVALUE(INDIRECT(SUBSTITUTE(ADDRESS(1,COLUMN(),4),"1","")&amp;ROW()+1))+IF(Table_Question_Sets[[#This Row],[Property]]&lt;&gt;"",1,0))</f>
        <v>6</v>
      </c>
      <c r="BA50" s="18" t="str">
        <f t="array" aca="1" ref="BA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0"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0"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0" s="1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0"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0" s="8" t="str">
        <f xml:space="preserve">
IF(Table_Question_Sets[[#This Row],[Row]]="Yes","]},{""className"": ""row"",""fieldGroup"": [","")&amp;
Table_Question_Sets[[#This Row],[Config Field]]</f>
        <v/>
      </c>
      <c r="BG5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0" s="8" t="str">
        <f>IF(AND(Table_Question_Sets[[#This Row],[Header]]="",Table_Question_Sets[[#This Row],[Property]]&lt;&gt;"",Table_Question_Sets[[#This Row],[Field Type]]&lt;&gt;""),
""""&amp;Table_Question_Sets[[#This Row],[Key]]&amp;"""","")</f>
        <v/>
      </c>
      <c r="BJ5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K50" s="8" t="str">
        <f>IF(AND(Table_Question_Sets[[#This Row],[Header]]&lt;&gt;"Yes",Table_Question_Sets[[#This Row],[Property]]&lt;&gt;"",Table_Question_Sets[[#This Row],[Workflow Role]]&lt;&gt;""),
""""&amp;Table_Question_Sets[[#This Row],[Workflow Role]]&amp;""":"""&amp;Table_Question_Sets[[#This Row],[Key]]&amp;"""","")</f>
        <v/>
      </c>
      <c r="BL50" s="8">
        <f ca="1">IF(Table_Question_Sets[[#This Row],[Header]]="Yes","",_xlfn.NUMBERVALUE(INDIRECT(SUBSTITUTE(ADDRESS(1,COLUMN(),4),"1","")&amp;ROW()+1))+IF(OR(Table_Question_Sets[[#This Row],[Value]]&lt;&gt;"",AND(Table_Question_Sets[[#This Row],[Data Type]]="Repeating",Table_Question_Sets[[#This Row],[Calculation Repeating]]&lt;&gt;"")),1,0))</f>
        <v>3</v>
      </c>
      <c r="BM50" s="8" t="str">
        <f ca="1" xml:space="preserve">
IF(Table_Question_Sets[[#This Row],[Data Type]]="Repeating",
OFFSET(Table_Repeating_Question_Sets[[#Headers],[Property]],MATCH(Table_Question_Sets[[#This Row],[Property]],Table_Repeating_Question_Sets[Property],0),MATCH("Calculation",Table_Repeating_Question_Sets[#Headers],0)-1,1,1),
"")</f>
        <v/>
      </c>
      <c r="BN5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P50" s="8" t="str">
        <f ca="1">IF(ISNUMBER(Table_Question_Sets[[#This Row],[Config Use Row]]),INDEX(Table_Question_Sets[Config Rollup],Table_Question_Sets[[#This Row],[Config Use Row]]),"")</f>
        <v/>
      </c>
      <c r="BQ50" s="8" t="str">
        <f ca="1">IF(ISNUMBER(Table_Question_Sets[[#This Row],[Config Use Row]]),INDEX(Table_Question_Sets[Config Keys Nested Rollup],Table_Question_Sets[[#This Row],[Config Use Row]]),"")</f>
        <v/>
      </c>
      <c r="BR50" s="8" t="str">
        <f ca="1">IF(ISNUMBER(Table_Question_Sets[[#This Row],[Config Use Row]]),INDEX(Table_Question_Sets[Calculation Rollup],Table_Question_Sets[[#This Row],[Config Use Row]]),"")</f>
        <v/>
      </c>
    </row>
    <row r="51" spans="2:70" s="15" customFormat="1" ht="21" customHeight="1">
      <c r="B51" s="8" t="s">
        <v>217</v>
      </c>
      <c r="C51" s="8"/>
      <c r="D51" s="8" t="e">
        <f ca="1" xml:space="preserve">
IF('Question Sets'!AN63(Table_Question_Sets[[#Headers],[Property]],MATCH("Rating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51" s="8" t="str">
        <f>IF(Table_Question_Sets[[#This Row],[Header]]="Yes","",IF(Table_Question_Sets[[#This Row],[Property]]&lt;&gt;"",SUBSTITUTE(Table_Question_Sets[[#This Row],[Property]]," ",""),""))</f>
        <v>DisclosureHeading</v>
      </c>
      <c r="G51" s="13"/>
      <c r="H51" s="8" t="s">
        <v>156</v>
      </c>
      <c r="I51" s="8" t="s">
        <v>156</v>
      </c>
      <c r="J51" s="8"/>
      <c r="K51" s="38"/>
      <c r="L51" s="48"/>
      <c r="M51" s="48"/>
      <c r="N51" s="38"/>
      <c r="O51" s="38" t="s">
        <v>94</v>
      </c>
      <c r="P51" s="38"/>
      <c r="Q51" s="38"/>
      <c r="R51" s="38"/>
      <c r="S51" s="38"/>
      <c r="T51" s="8"/>
      <c r="U51" s="8"/>
      <c r="V51" s="8"/>
      <c r="W51" s="8"/>
      <c r="X51" s="8" t="s">
        <v>218</v>
      </c>
      <c r="Y51" s="8"/>
      <c r="Z51" s="8"/>
      <c r="AA51" s="8"/>
      <c r="AB51" s="8"/>
      <c r="AC51" s="8"/>
      <c r="AD51" s="8"/>
      <c r="AE51" s="8"/>
      <c r="AF51" s="8"/>
      <c r="AG51" s="8"/>
      <c r="AH51" s="48"/>
      <c r="AI51" s="48"/>
      <c r="AJ51" s="8"/>
      <c r="AK5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1" s="89"/>
      <c r="AM5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1" s="8"/>
      <c r="AP51" s="18"/>
      <c r="AQ51" s="8"/>
      <c r="AR51" s="8"/>
      <c r="AS51" s="8"/>
      <c r="AT51" s="8"/>
      <c r="AU51" s="8"/>
      <c r="AV5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1" s="18" t="str">
        <f>IF(OR(Table_Question_Sets[[#This Row],[Header]]="Yes",Table_Question_Sets[[#This Row],[Text]]=""),"",IF(OR(Table_Question_Sets[[#This Row],[Text]]="true",Table_Question_Sets[[#This Row],[Text]]="false",ISNUMBER(Table_Question_Sets[[#This Row],[Text]])),Table_Question_Sets[[#This Row],[Text]],""""&amp;Table_Question_Sets[[#This Row],[Text]]&amp;""""))</f>
        <v/>
      </c>
      <c r="AX51" s="18" t="str">
        <f>IF(AND(Table_Question_Sets[[#This Row],[Header]]&lt;&gt;"Yes",Table_Question_Sets[[#This Row],[Property]]&lt;&gt;"",Table_Question_Sets[[#This Row],[Summary Label]]&lt;&gt;""),""""&amp;Table_Question_Sets[[#This Row],[Key]]&amp;""": """&amp;Table_Question_Sets[[#This Row],[Summary Label]]&amp;"""","")</f>
        <v/>
      </c>
      <c r="AY51" s="18">
        <f ca="1">IF(Table_Question_Sets[[#This Row],[Header]]="Yes","",_xlfn.NUMBERVALUE(INDIRECT(SUBSTITUTE(ADDRESS(1,COLUMN(),4),"1","")&amp;ROW()-1))+IF(Table_Question_Sets[[#This Row],[Property]]&lt;&gt;"",1,0))</f>
        <v>1</v>
      </c>
      <c r="AZ51" s="18">
        <f ca="1">IF(Table_Question_Sets[[#This Row],[Header]]="Yes","",_xlfn.NUMBERVALUE(INDIRECT(SUBSTITUTE(ADDRESS(1,COLUMN(),4),"1","")&amp;ROW()+1))+IF(Table_Question_Sets[[#This Row],[Property]]&lt;&gt;"",1,0))</f>
        <v>6</v>
      </c>
      <c r="BA51" s="18" t="str">
        <f t="array" aca="1" ref="BA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1"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1"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1"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"templateOptions":{"content":{"heading2":"Duty of Disclosure"}}</v>
      </c>
      <c r="BE5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"disclosureHeading","type": "content-field","className":"col-xs-12","templateOptions":{"content":{"heading2":"Duty of Disclosure"}},"validators": {"validation": Validators.compose([])}}</v>
      </c>
      <c r="BF51" s="8" t="str">
        <f ca="1" xml:space="preserve">
IF(Table_Question_Sets[[#This Row],[Row]]="Yes","]},{""className"": ""row"",""fieldGroup"": [","")&amp;
Table_Question_Sets[[#This Row],[Config Field]]</f>
        <v>{"key": "disclosureHeading","type": "content-field","className":"col-xs-12","templateOptions":{"content":{"heading2":"Duty of Disclosure"}},"validators": {"validation": Validators.compose([])}}</v>
      </c>
      <c r="BG5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1" s="8" t="str">
        <f>IF(AND(Table_Question_Sets[[#This Row],[Header]]="",Table_Question_Sets[[#This Row],[Property]]&lt;&gt;"",Table_Question_Sets[[#This Row],[Field Type]]&lt;&gt;""),
""""&amp;Table_Question_Sets[[#This Row],[Key]]&amp;"""","")</f>
        <v>"disclosureHeading"</v>
      </c>
      <c r="BJ5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K51" s="8" t="str">
        <f>IF(AND(Table_Question_Sets[[#This Row],[Header]]&lt;&gt;"Yes",Table_Question_Sets[[#This Row],[Property]]&lt;&gt;"",Table_Question_Sets[[#This Row],[Workflow Role]]&lt;&gt;""),
""""&amp;Table_Question_Sets[[#This Row],[Workflow Role]]&amp;""":"""&amp;Table_Question_Sets[[#This Row],[Key]]&amp;"""","")</f>
        <v/>
      </c>
      <c r="BL51" s="8">
        <f ca="1">IF(Table_Question_Sets[[#This Row],[Header]]="Yes","",_xlfn.NUMBERVALUE(INDIRECT(SUBSTITUTE(ADDRESS(1,COLUMN(),4),"1","")&amp;ROW()+1))+IF(OR(Table_Question_Sets[[#This Row],[Value]]&lt;&gt;"",AND(Table_Question_Sets[[#This Row],[Data Type]]="Repeating",Table_Question_Sets[[#This Row],[Calculation Repeating]]&lt;&gt;"")),1,0))</f>
        <v>3</v>
      </c>
      <c r="BM51" s="8" t="str">
        <f ca="1" xml:space="preserve">
IF(Table_Question_Sets[[#This Row],[Data Type]]="Repeating",
OFFSET(Table_Repeating_Question_Sets[[#Headers],[Property]],MATCH(Table_Question_Sets[[#This Row],[Property]],Table_Repeating_Question_Sets[Property],0),MATCH("Calculation",Table_Repeating_Question_Sets[#Headers],0)-1,1,1),
"")</f>
        <v/>
      </c>
      <c r="BN5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P51" s="8" t="str">
        <f ca="1">IF(ISNUMBER(Table_Question_Sets[[#This Row],[Config Use Row]]),INDEX(Table_Question_Sets[Config Rollup],Table_Question_Sets[[#This Row],[Config Use Row]]),"")</f>
        <v/>
      </c>
      <c r="BQ51" s="8" t="str">
        <f ca="1">IF(ISNUMBER(Table_Question_Sets[[#This Row],[Config Use Row]]),INDEX(Table_Question_Sets[Config Keys Nested Rollup],Table_Question_Sets[[#This Row],[Config Use Row]]),"")</f>
        <v/>
      </c>
      <c r="BR51" s="8" t="str">
        <f ca="1">IF(ISNUMBER(Table_Question_Sets[[#This Row],[Config Use Row]]),INDEX(Table_Question_Sets[Calculation Rollup],Table_Question_Sets[[#This Row],[Config Use Row]]),"")</f>
        <v/>
      </c>
    </row>
    <row r="52" spans="2:70" s="15" customFormat="1" ht="21" customHeight="1">
      <c r="B52" s="8" t="s">
        <v>219</v>
      </c>
      <c r="C52" s="89"/>
      <c r="D52" s="8" t="e">
        <f ca="1" xml:space="preserve">
IF('Question Sets'!AN64(Table_Question_Sets[[#Headers],[Property]],MATCH("Rating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2"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v>
      </c>
      <c r="F52" s="8" t="str">
        <f>IF(Table_Question_Sets[[#This Row],[Header]]="Yes","",IF(Table_Question_Sets[[#This Row],[Property]]&lt;&gt;"",SUBSTITUTE(Table_Question_Sets[[#This Row],[Property]]," ",""),""))</f>
        <v>History</v>
      </c>
      <c r="G52" s="13" t="s">
        <v>111</v>
      </c>
      <c r="H52" s="8" t="s">
        <v>47</v>
      </c>
      <c r="I52" s="8" t="s">
        <v>75</v>
      </c>
      <c r="J52" s="8" t="s">
        <v>107</v>
      </c>
      <c r="K52" s="40" t="s">
        <v>71</v>
      </c>
      <c r="L52" s="48"/>
      <c r="M52" s="48"/>
      <c r="N52" s="18"/>
      <c r="O52" s="18"/>
      <c r="P52" s="18"/>
      <c r="Q52" s="18"/>
      <c r="R52" s="18"/>
      <c r="S52" s="18"/>
      <c r="T52" s="8"/>
      <c r="U52" s="8" t="s">
        <v>220</v>
      </c>
      <c r="V52" s="8"/>
      <c r="W52" s="8"/>
      <c r="X52" s="8"/>
      <c r="Y52" s="8" t="s">
        <v>219</v>
      </c>
      <c r="Z52" s="8"/>
      <c r="AA52" s="8"/>
      <c r="AB52" s="8"/>
      <c r="AC52" s="8"/>
      <c r="AD52" s="8"/>
      <c r="AE52" s="8"/>
      <c r="AF52" s="8"/>
      <c r="AG52" s="8"/>
      <c r="AH52" s="48"/>
      <c r="AI52" s="48"/>
      <c r="AJ52" s="8" t="s">
        <v>111</v>
      </c>
      <c r="AK52"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No</v>
      </c>
      <c r="AL52" s="89"/>
      <c r="AM52"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2"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2" s="8"/>
      <c r="AP52" s="18"/>
      <c r="AQ52" s="8"/>
      <c r="AR52" s="8"/>
      <c r="AS52" s="8"/>
      <c r="AT52" s="8"/>
      <c r="AU52" s="8"/>
      <c r="AV5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v>
      </c>
      <c r="AW52" s="18" t="str">
        <f>IF(OR(Table_Question_Sets[[#This Row],[Header]]="Yes",Table_Question_Sets[[#This Row],[Text]]=""),"",IF(OR(Table_Question_Sets[[#This Row],[Text]]="true",Table_Question_Sets[[#This Row],[Text]]="false",ISNUMBER(Table_Question_Sets[[#This Row],[Text]])),Table_Question_Sets[[#This Row],[Text]],""""&amp;Table_Question_Sets[[#This Row],[Text]]&amp;""""))</f>
        <v>"No"</v>
      </c>
      <c r="AX52" s="18" t="str">
        <f>IF(AND(Table_Question_Sets[[#This Row],[Header]]&lt;&gt;"Yes",Table_Question_Sets[[#This Row],[Property]]&lt;&gt;"",Table_Question_Sets[[#This Row],[Summary Label]]&lt;&gt;""),""""&amp;Table_Question_Sets[[#This Row],[Key]]&amp;""": """&amp;Table_Question_Sets[[#This Row],[Summary Label]]&amp;"""","")</f>
        <v/>
      </c>
      <c r="AY52" s="18">
        <f ca="1">IF(Table_Question_Sets[[#This Row],[Header]]="Yes","",_xlfn.NUMBERVALUE(INDIRECT(SUBSTITUTE(ADDRESS(1,COLUMN(),4),"1","")&amp;ROW()-1))+IF(Table_Question_Sets[[#This Row],[Property]]&lt;&gt;"",1,0))</f>
        <v>2</v>
      </c>
      <c r="AZ52" s="18">
        <f ca="1">IF(Table_Question_Sets[[#This Row],[Header]]="Yes","",_xlfn.NUMBERVALUE(INDIRECT(SUBSTITUTE(ADDRESS(1,COLUMN(),4),"1","")&amp;ROW()+1))+IF(Table_Question_Sets[[#This Row],[Property]]&lt;&gt;"",1,0))</f>
        <v>5</v>
      </c>
      <c r="BA52" s="18" t="str">
        <f t="array" aca="1" ref="BA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2"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2"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2"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
      </c>
      <c r="BE52"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F52" s="8" t="str">
        <f ca="1" xml:space="preserve">
IF(Table_Question_Sets[[#This Row],[Row]]="Yes","]},{""className"": ""row"",""fieldGroup"": [","")&amp;
Table_Question_Sets[[#This Row],[Config Field]]</f>
        <v>{"key":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G52"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2"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2" s="8" t="str">
        <f>IF(AND(Table_Question_Sets[[#This Row],[Header]]="",Table_Question_Sets[[#This Row],[Property]]&lt;&gt;"",Table_Question_Sets[[#This Row],[Field Type]]&lt;&gt;""),
""""&amp;Table_Question_Sets[[#This Row],[Key]]&amp;"""","")</f>
        <v>"history"</v>
      </c>
      <c r="BJ52"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"history","historyDetails","insolvency","insolvencyDetails","declaration"</v>
      </c>
      <c r="BK52" s="8" t="str">
        <f>IF(AND(Table_Question_Sets[[#This Row],[Header]]&lt;&gt;"Yes",Table_Question_Sets[[#This Row],[Property]]&lt;&gt;"",Table_Question_Sets[[#This Row],[Workflow Role]]&lt;&gt;""),
""""&amp;Table_Question_Sets[[#This Row],[Workflow Role]]&amp;""":"""&amp;Table_Question_Sets[[#This Row],[Key]]&amp;"""","")</f>
        <v/>
      </c>
      <c r="BL52" s="8">
        <f ca="1">IF(Table_Question_Sets[[#This Row],[Header]]="Yes","",_xlfn.NUMBERVALUE(INDIRECT(SUBSTITUTE(ADDRESS(1,COLUMN(),4),"1","")&amp;ROW()+1))+IF(OR(Table_Question_Sets[[#This Row],[Value]]&lt;&gt;"",AND(Table_Question_Sets[[#This Row],[Data Type]]="Repeating",Table_Question_Sets[[#This Row],[Calculation Repeating]]&lt;&gt;"")),1,0))</f>
        <v>3</v>
      </c>
      <c r="BM52" s="8" t="str">
        <f ca="1" xml:space="preserve">
IF(Table_Question_Sets[[#This Row],[Data Type]]="Repeating",
OFFSET(Table_Repeating_Question_Sets[[#Headers],[Property]],MATCH(Table_Question_Sets[[#This Row],[Property]],Table_Repeating_Question_Sets[Property],0),MATCH("Calculation",Table_Repeating_Question_Sets[#Headers],0)-1,1,1),
"")</f>
        <v/>
      </c>
      <c r="BN52"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"history": "No"</v>
      </c>
      <c r="BO52"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P52" s="8" t="str">
        <f ca="1">IF(ISNUMBER(Table_Question_Sets[[#This Row],[Config Use Row]]),INDEX(Table_Question_Sets[Config Rollup],Table_Question_Sets[[#This Row],[Config Use Row]]),"")</f>
        <v/>
      </c>
      <c r="BQ52" s="8" t="str">
        <f ca="1">IF(ISNUMBER(Table_Question_Sets[[#This Row],[Config Use Row]]),INDEX(Table_Question_Sets[Config Keys Nested Rollup],Table_Question_Sets[[#This Row],[Config Use Row]]),"")</f>
        <v/>
      </c>
      <c r="BR52" s="8" t="str">
        <f ca="1">IF(ISNUMBER(Table_Question_Sets[[#This Row],[Config Use Row]]),INDEX(Table_Question_Sets[Calculation Rollup],Table_Question_Sets[[#This Row],[Config Use Row]]),"")</f>
        <v/>
      </c>
    </row>
    <row r="53" spans="2:70" s="15" customFormat="1" ht="21" customHeight="1">
      <c r="B53" s="8" t="s">
        <v>221</v>
      </c>
      <c r="C53" s="89"/>
      <c r="D53" s="8" t="e">
        <f ca="1" xml:space="preserve">
IF('Question Sets'!AN65(Table_Question_Sets[[#Headers],[Property]],MATCH("Rating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historyDetails</v>
      </c>
      <c r="F53" s="8" t="str">
        <f>IF(Table_Question_Sets[[#This Row],[Header]]="Yes","",IF(Table_Question_Sets[[#This Row],[Property]]&lt;&gt;"",SUBSTITUTE(Table_Question_Sets[[#This Row],[Property]]," ",""),""))</f>
        <v>HistoryDetails</v>
      </c>
      <c r="G53" s="13"/>
      <c r="H53" s="8" t="s">
        <v>47</v>
      </c>
      <c r="I53" s="8" t="s">
        <v>168</v>
      </c>
      <c r="J53" s="8"/>
      <c r="K53" s="40" t="s">
        <v>71</v>
      </c>
      <c r="L53" s="48"/>
      <c r="M53" s="48"/>
      <c r="N53" s="18"/>
      <c r="O53" s="18"/>
      <c r="P53" s="18"/>
      <c r="Q53" s="18"/>
      <c r="R53" s="18"/>
      <c r="S53" s="18"/>
      <c r="T53" s="8"/>
      <c r="U53" s="9" t="s">
        <v>222</v>
      </c>
      <c r="V53" s="89" t="s">
        <v>223</v>
      </c>
      <c r="W53" s="8"/>
      <c r="X53" s="8"/>
      <c r="Y53" s="8"/>
      <c r="Z53" s="8"/>
      <c r="AA53" s="8"/>
      <c r="AB53" s="8"/>
      <c r="AC53" s="8"/>
      <c r="AD53" s="8"/>
      <c r="AE53" s="8"/>
      <c r="AF53" s="8"/>
      <c r="AG53" s="8"/>
      <c r="AH53" s="48"/>
      <c r="AI53" s="48"/>
      <c r="AJ53" s="8"/>
      <c r="AK53"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3" s="89"/>
      <c r="AM5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5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3" s="8"/>
      <c r="AP53" s="18"/>
      <c r="AQ53" s="8"/>
      <c r="AR53" s="8"/>
      <c r="AS53" s="8"/>
      <c r="AT53" s="8"/>
      <c r="AU53" s="8"/>
      <c r="AV5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3" s="18" t="str">
        <f>IF(OR(Table_Question_Sets[[#This Row],[Header]]="Yes",Table_Question_Sets[[#This Row],[Text]]=""),"",IF(OR(Table_Question_Sets[[#This Row],[Text]]="true",Table_Question_Sets[[#This Row],[Text]]="false",ISNUMBER(Table_Question_Sets[[#This Row],[Text]])),Table_Question_Sets[[#This Row],[Text]],""""&amp;Table_Question_Sets[[#This Row],[Text]]&amp;""""))</f>
        <v/>
      </c>
      <c r="AX53" s="18" t="str">
        <f>IF(AND(Table_Question_Sets[[#This Row],[Header]]&lt;&gt;"Yes",Table_Question_Sets[[#This Row],[Property]]&lt;&gt;"",Table_Question_Sets[[#This Row],[Summary Label]]&lt;&gt;""),""""&amp;Table_Question_Sets[[#This Row],[Key]]&amp;""": """&amp;Table_Question_Sets[[#This Row],[Summary Label]]&amp;"""","")</f>
        <v/>
      </c>
      <c r="AY53" s="18">
        <f ca="1">IF(Table_Question_Sets[[#This Row],[Header]]="Yes","",_xlfn.NUMBERVALUE(INDIRECT(SUBSTITUTE(ADDRESS(1,COLUMN(),4),"1","")&amp;ROW()-1))+IF(Table_Question_Sets[[#This Row],[Property]]&lt;&gt;"",1,0))</f>
        <v>3</v>
      </c>
      <c r="AZ53" s="18">
        <f ca="1">IF(Table_Question_Sets[[#This Row],[Header]]="Yes","",_xlfn.NUMBERVALUE(INDIRECT(SUBSTITUTE(ADDRESS(1,COLUMN(),4),"1","")&amp;ROW()+1))+IF(Table_Question_Sets[[#This Row],[Property]]&lt;&gt;"",1,0))</f>
        <v>4</v>
      </c>
      <c r="BA53" s="18" t="str">
        <f t="array" aca="1" ref="BA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3"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'history != \'Yes\'')])}</v>
      </c>
      <c r="BC53"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3"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details:","hideCondition":"history != 'Yes'"}</v>
      </c>
      <c r="BE5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"historyDetails","type": "textarea-field","className":"col-xs-12","templateOptions":{"question":"Please provide all relevant details:","hideCondition":"history != 'Yes'"},"validators": {"validation": Validators.compose([ValidationService.required('true', 'history != \'Yes\'')])}}</v>
      </c>
      <c r="BF53" s="8" t="str">
        <f ca="1" xml:space="preserve">
IF(Table_Question_Sets[[#This Row],[Row]]="Yes","]},{""className"": ""row"",""fieldGroup"": [","")&amp;
Table_Question_Sets[[#This Row],[Config Field]]</f>
        <v>{"key": "historyDetails","type": "textarea-field","className":"col-xs-12","templateOptions":{"question":"Please provide all relevant details:","hideCondition":"history != 'Yes'"},"validators": {"validation": Validators.compose([ValidationService.required('true', 'history != \'Yes\'')])}}</v>
      </c>
      <c r="BG5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3" s="8" t="str">
        <f>IF(AND(Table_Question_Sets[[#This Row],[Header]]="",Table_Question_Sets[[#This Row],[Property]]&lt;&gt;"",Table_Question_Sets[[#This Row],[Field Type]]&lt;&gt;""),
""""&amp;Table_Question_Sets[[#This Row],[Key]]&amp;"""","")</f>
        <v>"historyDetails"</v>
      </c>
      <c r="BJ5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"historyDetails","insolvency","insolvencyDetails","declaration"</v>
      </c>
      <c r="BK53" s="8" t="str">
        <f>IF(AND(Table_Question_Sets[[#This Row],[Header]]&lt;&gt;"Yes",Table_Question_Sets[[#This Row],[Property]]&lt;&gt;"",Table_Question_Sets[[#This Row],[Workflow Role]]&lt;&gt;""),
""""&amp;Table_Question_Sets[[#This Row],[Workflow Role]]&amp;""":"""&amp;Table_Question_Sets[[#This Row],[Key]]&amp;"""","")</f>
        <v/>
      </c>
      <c r="BL53" s="8">
        <f ca="1">IF(Table_Question_Sets[[#This Row],[Header]]="Yes","",_xlfn.NUMBERVALUE(INDIRECT(SUBSTITUTE(ADDRESS(1,COLUMN(),4),"1","")&amp;ROW()+1))+IF(OR(Table_Question_Sets[[#This Row],[Value]]&lt;&gt;"",AND(Table_Question_Sets[[#This Row],[Data Type]]="Repeating",Table_Question_Sets[[#This Row],[Calculation Repeating]]&lt;&gt;"")),1,0))</f>
        <v>2</v>
      </c>
      <c r="BM53" s="8" t="str">
        <f ca="1" xml:space="preserve">
IF(Table_Question_Sets[[#This Row],[Data Type]]="Repeating",
OFFSET(Table_Repeating_Question_Sets[[#Headers],[Property]],MATCH(Table_Question_Sets[[#This Row],[Property]],Table_Repeating_Question_Sets[Property],0),MATCH("Calculation",Table_Repeating_Question_Sets[#Headers],0)-1,1,1),
"")</f>
        <v/>
      </c>
      <c r="BN5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P53" s="8" t="str">
        <f ca="1">IF(ISNUMBER(Table_Question_Sets[[#This Row],[Config Use Row]]),INDEX(Table_Question_Sets[Config Rollup],Table_Question_Sets[[#This Row],[Config Use Row]]),"")</f>
        <v/>
      </c>
      <c r="BQ53" s="8" t="str">
        <f ca="1">IF(ISNUMBER(Table_Question_Sets[[#This Row],[Config Use Row]]),INDEX(Table_Question_Sets[Config Keys Nested Rollup],Table_Question_Sets[[#This Row],[Config Use Row]]),"")</f>
        <v/>
      </c>
      <c r="BR53" s="8" t="str">
        <f ca="1">IF(ISNUMBER(Table_Question_Sets[[#This Row],[Config Use Row]]),INDEX(Table_Question_Sets[Calculation Rollup],Table_Question_Sets[[#This Row],[Config Use Row]]),"")</f>
        <v/>
      </c>
    </row>
    <row r="54" spans="2:70" s="15" customFormat="1" ht="21" customHeight="1">
      <c r="B54" s="8" t="s">
        <v>224</v>
      </c>
      <c r="C54" s="89"/>
      <c r="D54" s="8" t="e">
        <f ca="1" xml:space="preserve">
IF('Question Sets'!AN66(Table_Question_Sets[[#Headers],[Property]],MATCH("Rating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v>
      </c>
      <c r="F54" s="8" t="str">
        <f>IF(Table_Question_Sets[[#This Row],[Header]]="Yes","",IF(Table_Question_Sets[[#This Row],[Property]]&lt;&gt;"",SUBSTITUTE(Table_Question_Sets[[#This Row],[Property]]," ",""),""))</f>
        <v>Insolvency</v>
      </c>
      <c r="G54" s="13" t="s">
        <v>111</v>
      </c>
      <c r="H54" s="8" t="s">
        <v>47</v>
      </c>
      <c r="I54" s="8" t="s">
        <v>75</v>
      </c>
      <c r="J54" s="8" t="s">
        <v>107</v>
      </c>
      <c r="K54" s="40" t="s">
        <v>71</v>
      </c>
      <c r="L54" s="48"/>
      <c r="M54" s="48"/>
      <c r="N54" s="18"/>
      <c r="O54" s="18"/>
      <c r="P54" s="18"/>
      <c r="Q54" s="18"/>
      <c r="R54" s="18"/>
      <c r="S54" s="18"/>
      <c r="T54" s="8"/>
      <c r="U54" s="8" t="s">
        <v>225</v>
      </c>
      <c r="V54" s="8"/>
      <c r="W54" s="8"/>
      <c r="X54" s="8"/>
      <c r="Y54" s="8" t="s">
        <v>224</v>
      </c>
      <c r="Z54" s="8"/>
      <c r="AA54" s="8"/>
      <c r="AB54" s="8"/>
      <c r="AC54" s="8"/>
      <c r="AD54" s="8"/>
      <c r="AE54" s="8"/>
      <c r="AF54" s="8"/>
      <c r="AG54" s="8"/>
      <c r="AH54" s="48"/>
      <c r="AI54" s="48"/>
      <c r="AJ54" s="8" t="s">
        <v>111</v>
      </c>
      <c r="AK54"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No</v>
      </c>
      <c r="AL54" s="89"/>
      <c r="AM5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4" s="8"/>
      <c r="AP54" s="18"/>
      <c r="AQ54" s="8"/>
      <c r="AR54" s="8"/>
      <c r="AS54" s="8"/>
      <c r="AT54" s="8"/>
      <c r="AU54" s="8"/>
      <c r="AV5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No</v>
      </c>
      <c r="AW54" s="18" t="str">
        <f>IF(OR(Table_Question_Sets[[#This Row],[Header]]="Yes",Table_Question_Sets[[#This Row],[Text]]=""),"",IF(OR(Table_Question_Sets[[#This Row],[Text]]="true",Table_Question_Sets[[#This Row],[Text]]="false",ISNUMBER(Table_Question_Sets[[#This Row],[Text]])),Table_Question_Sets[[#This Row],[Text]],""""&amp;Table_Question_Sets[[#This Row],[Text]]&amp;""""))</f>
        <v>"No"</v>
      </c>
      <c r="AX54" s="18" t="str">
        <f>IF(AND(Table_Question_Sets[[#This Row],[Header]]&lt;&gt;"Yes",Table_Question_Sets[[#This Row],[Property]]&lt;&gt;"",Table_Question_Sets[[#This Row],[Summary Label]]&lt;&gt;""),""""&amp;Table_Question_Sets[[#This Row],[Key]]&amp;""": """&amp;Table_Question_Sets[[#This Row],[Summary Label]]&amp;"""","")</f>
        <v/>
      </c>
      <c r="AY54" s="18">
        <f ca="1">IF(Table_Question_Sets[[#This Row],[Header]]="Yes","",_xlfn.NUMBERVALUE(INDIRECT(SUBSTITUTE(ADDRESS(1,COLUMN(),4),"1","")&amp;ROW()-1))+IF(Table_Question_Sets[[#This Row],[Property]]&lt;&gt;"",1,0))</f>
        <v>4</v>
      </c>
      <c r="AZ54" s="18">
        <f ca="1">IF(Table_Question_Sets[[#This Row],[Header]]="Yes","",_xlfn.NUMBERVALUE(INDIRECT(SUBSTITUTE(ADDRESS(1,COLUMN(),4),"1","")&amp;ROW()+1))+IF(Table_Question_Sets[[#This Row],[Property]]&lt;&gt;"",1,0))</f>
        <v>3</v>
      </c>
      <c r="BA54" s="18" t="str">
        <f t="array" aca="1" ref="BA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4"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4"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4"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
      </c>
      <c r="BE5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F54" s="8" t="str">
        <f ca="1" xml:space="preserve">
IF(Table_Question_Sets[[#This Row],[Row]]="Yes","]},{""className"": ""row"",""fieldGroup"": [","")&amp;
Table_Question_Sets[[#This Row],[Config Field]]</f>
        <v>{"key":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G5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4" s="8" t="str">
        <f>IF(AND(Table_Question_Sets[[#This Row],[Header]]="",Table_Question_Sets[[#This Row],[Property]]&lt;&gt;"",Table_Question_Sets[[#This Row],[Field Type]]&lt;&gt;""),
""""&amp;Table_Question_Sets[[#This Row],[Key]]&amp;"""","")</f>
        <v>"insolvency"</v>
      </c>
      <c r="BJ5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"insolvency","insolvencyDetails","declaration"</v>
      </c>
      <c r="BK54" s="8" t="str">
        <f>IF(AND(Table_Question_Sets[[#This Row],[Header]]&lt;&gt;"Yes",Table_Question_Sets[[#This Row],[Property]]&lt;&gt;"",Table_Question_Sets[[#This Row],[Workflow Role]]&lt;&gt;""),
""""&amp;Table_Question_Sets[[#This Row],[Workflow Role]]&amp;""":"""&amp;Table_Question_Sets[[#This Row],[Key]]&amp;"""","")</f>
        <v/>
      </c>
      <c r="BL54" s="8">
        <f ca="1">IF(Table_Question_Sets[[#This Row],[Header]]="Yes","",_xlfn.NUMBERVALUE(INDIRECT(SUBSTITUTE(ADDRESS(1,COLUMN(),4),"1","")&amp;ROW()+1))+IF(OR(Table_Question_Sets[[#This Row],[Value]]&lt;&gt;"",AND(Table_Question_Sets[[#This Row],[Data Type]]="Repeating",Table_Question_Sets[[#This Row],[Calculation Repeating]]&lt;&gt;"")),1,0))</f>
        <v>2</v>
      </c>
      <c r="BM54" s="8" t="str">
        <f ca="1" xml:space="preserve">
IF(Table_Question_Sets[[#This Row],[Data Type]]="Repeating",
OFFSET(Table_Repeating_Question_Sets[[#Headers],[Property]],MATCH(Table_Question_Sets[[#This Row],[Property]],Table_Repeating_Question_Sets[Property],0),MATCH("Calculation",Table_Repeating_Question_Sets[#Headers],0)-1,1,1),
"")</f>
        <v/>
      </c>
      <c r="BN5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"insolvency": "No"</v>
      </c>
      <c r="BO5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P54" s="8" t="str">
        <f ca="1">IF(ISNUMBER(Table_Question_Sets[[#This Row],[Config Use Row]]),INDEX(Table_Question_Sets[Config Rollup],Table_Question_Sets[[#This Row],[Config Use Row]]),"")</f>
        <v/>
      </c>
      <c r="BQ54" s="8" t="str">
        <f ca="1">IF(ISNUMBER(Table_Question_Sets[[#This Row],[Config Use Row]]),INDEX(Table_Question_Sets[Config Keys Nested Rollup],Table_Question_Sets[[#This Row],[Config Use Row]]),"")</f>
        <v/>
      </c>
      <c r="BR54" s="8" t="str">
        <f ca="1">IF(ISNUMBER(Table_Question_Sets[[#This Row],[Config Use Row]]),INDEX(Table_Question_Sets[Calculation Rollup],Table_Question_Sets[[#This Row],[Config Use Row]]),"")</f>
        <v/>
      </c>
    </row>
    <row r="55" spans="2:70" s="15" customFormat="1" ht="21" customHeight="1">
      <c r="B55" s="8" t="s">
        <v>226</v>
      </c>
      <c r="C55" s="89"/>
      <c r="D55" s="8" t="e">
        <f ca="1" xml:space="preserve">
IF('Question Sets'!AN67(Table_Question_Sets[[#Headers],[Property]],MATCH("Rating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insolvencyDetails</v>
      </c>
      <c r="F55" s="8" t="str">
        <f>IF(Table_Question_Sets[[#This Row],[Header]]="Yes","",IF(Table_Question_Sets[[#This Row],[Property]]&lt;&gt;"",SUBSTITUTE(Table_Question_Sets[[#This Row],[Property]]," ",""),""))</f>
        <v>InsolvencyDetails</v>
      </c>
      <c r="G55" s="13"/>
      <c r="H55" s="8" t="s">
        <v>47</v>
      </c>
      <c r="I55" s="8" t="s">
        <v>168</v>
      </c>
      <c r="J55" s="8"/>
      <c r="K55" s="40" t="s">
        <v>71</v>
      </c>
      <c r="L55" s="48"/>
      <c r="M55" s="48"/>
      <c r="N55" s="18"/>
      <c r="O55" s="18"/>
      <c r="P55" s="18"/>
      <c r="Q55" s="18"/>
      <c r="R55" s="18"/>
      <c r="S55" s="18"/>
      <c r="T55" s="8"/>
      <c r="U55" s="9" t="s">
        <v>222</v>
      </c>
      <c r="V55" s="89" t="s">
        <v>227</v>
      </c>
      <c r="W55" s="8"/>
      <c r="X55" s="8"/>
      <c r="Y55" s="8"/>
      <c r="Z55" s="8"/>
      <c r="AA55" s="8"/>
      <c r="AB55" s="8"/>
      <c r="AC55" s="8"/>
      <c r="AD55" s="8"/>
      <c r="AE55" s="8"/>
      <c r="AF55" s="8"/>
      <c r="AG55" s="8"/>
      <c r="AH55" s="48"/>
      <c r="AI55" s="48"/>
      <c r="AJ55" s="8"/>
      <c r="AK55"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5" s="89"/>
      <c r="AM5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5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55" s="8"/>
      <c r="AP55" s="18"/>
      <c r="AQ55" s="8"/>
      <c r="AR55" s="8"/>
      <c r="AS55" s="8"/>
      <c r="AT55" s="8"/>
      <c r="AU55" s="8"/>
      <c r="AV5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5" s="18" t="str">
        <f>IF(OR(Table_Question_Sets[[#This Row],[Header]]="Yes",Table_Question_Sets[[#This Row],[Text]]=""),"",IF(OR(Table_Question_Sets[[#This Row],[Text]]="true",Table_Question_Sets[[#This Row],[Text]]="false",ISNUMBER(Table_Question_Sets[[#This Row],[Text]])),Table_Question_Sets[[#This Row],[Text]],""""&amp;Table_Question_Sets[[#This Row],[Text]]&amp;""""))</f>
        <v/>
      </c>
      <c r="AX55" s="18" t="str">
        <f>IF(AND(Table_Question_Sets[[#This Row],[Header]]&lt;&gt;"Yes",Table_Question_Sets[[#This Row],[Property]]&lt;&gt;"",Table_Question_Sets[[#This Row],[Summary Label]]&lt;&gt;""),""""&amp;Table_Question_Sets[[#This Row],[Key]]&amp;""": """&amp;Table_Question_Sets[[#This Row],[Summary Label]]&amp;"""","")</f>
        <v/>
      </c>
      <c r="AY55" s="18">
        <f ca="1">IF(Table_Question_Sets[[#This Row],[Header]]="Yes","",_xlfn.NUMBERVALUE(INDIRECT(SUBSTITUTE(ADDRESS(1,COLUMN(),4),"1","")&amp;ROW()-1))+IF(Table_Question_Sets[[#This Row],[Property]]&lt;&gt;"",1,0))</f>
        <v>5</v>
      </c>
      <c r="AZ55" s="18">
        <f ca="1">IF(Table_Question_Sets[[#This Row],[Header]]="Yes","",_xlfn.NUMBERVALUE(INDIRECT(SUBSTITUTE(ADDRESS(1,COLUMN(),4),"1","")&amp;ROW()+1))+IF(Table_Question_Sets[[#This Row],[Property]]&lt;&gt;"",1,0))</f>
        <v>2</v>
      </c>
      <c r="BA55" s="18" t="str">
        <f t="array" aca="1" ref="BA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5"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'insolvency != \'Yes\'')])}</v>
      </c>
      <c r="BC55"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5"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details:","hideCondition":"insolvency != 'Yes'"}</v>
      </c>
      <c r="BE5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"insolvencyDetails","type": "textarea-field","className":"col-xs-12","templateOptions":{"question":"Please provide all relevant details:","hideCondition":"insolvency != 'Yes'"},"validators": {"validation": Validators.compose([ValidationService.required('true', 'insolvency != \'Yes\'')])}}</v>
      </c>
      <c r="BF55" s="8" t="str">
        <f ca="1" xml:space="preserve">
IF(Table_Question_Sets[[#This Row],[Row]]="Yes","]},{""className"": ""row"",""fieldGroup"": [","")&amp;
Table_Question_Sets[[#This Row],[Config Field]]</f>
        <v>{"key": "insolvencyDetails","type": "textarea-field","className":"col-xs-12","templateOptions":{"question":"Please provide all relevant details:","hideCondition":"insolvency != 'Yes'"},"validators": {"validation": Validators.compose([ValidationService.required('true', 'insolvency != \'Yes\'')])}}</v>
      </c>
      <c r="BG5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5" s="8" t="str">
        <f>IF(AND(Table_Question_Sets[[#This Row],[Header]]="",Table_Question_Sets[[#This Row],[Property]]&lt;&gt;"",Table_Question_Sets[[#This Row],[Field Type]]&lt;&gt;""),
""""&amp;Table_Question_Sets[[#This Row],[Key]]&amp;"""","")</f>
        <v>"insolvencyDetails"</v>
      </c>
      <c r="BJ5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"insolvencyDetails","declaration"</v>
      </c>
      <c r="BK55" s="8" t="str">
        <f>IF(AND(Table_Question_Sets[[#This Row],[Header]]&lt;&gt;"Yes",Table_Question_Sets[[#This Row],[Property]]&lt;&gt;"",Table_Question_Sets[[#This Row],[Workflow Role]]&lt;&gt;""),
""""&amp;Table_Question_Sets[[#This Row],[Workflow Role]]&amp;""":"""&amp;Table_Question_Sets[[#This Row],[Key]]&amp;"""","")</f>
        <v/>
      </c>
      <c r="BL55" s="8">
        <f ca="1">IF(Table_Question_Sets[[#This Row],[Header]]="Yes","",_xlfn.NUMBERVALUE(INDIRECT(SUBSTITUTE(ADDRESS(1,COLUMN(),4),"1","")&amp;ROW()+1))+IF(OR(Table_Question_Sets[[#This Row],[Value]]&lt;&gt;"",AND(Table_Question_Sets[[#This Row],[Data Type]]="Repeating",Table_Question_Sets[[#This Row],[Calculation Repeating]]&lt;&gt;"")),1,0))</f>
        <v>1</v>
      </c>
      <c r="BM55" s="8" t="str">
        <f ca="1" xml:space="preserve">
IF(Table_Question_Sets[[#This Row],[Data Type]]="Repeating",
OFFSET(Table_Repeating_Question_Sets[[#Headers],[Property]],MATCH(Table_Question_Sets[[#This Row],[Property]],Table_Repeating_Question_Sets[Property],0),MATCH("Calculation",Table_Repeating_Question_Sets[#Headers],0)-1,1,1),
"")</f>
        <v/>
      </c>
      <c r="BN5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P55" s="8" t="str">
        <f ca="1">IF(ISNUMBER(Table_Question_Sets[[#This Row],[Config Use Row]]),INDEX(Table_Question_Sets[Config Rollup],Table_Question_Sets[[#This Row],[Config Use Row]]),"")</f>
        <v/>
      </c>
      <c r="BQ55" s="8" t="str">
        <f ca="1">IF(ISNUMBER(Table_Question_Sets[[#This Row],[Config Use Row]]),INDEX(Table_Question_Sets[Config Keys Nested Rollup],Table_Question_Sets[[#This Row],[Config Use Row]]),"")</f>
        <v/>
      </c>
      <c r="BR55" s="8" t="str">
        <f ca="1">IF(ISNUMBER(Table_Question_Sets[[#This Row],[Config Use Row]]),INDEX(Table_Question_Sets[Calculation Rollup],Table_Question_Sets[[#This Row],[Config Use Row]]),"")</f>
        <v/>
      </c>
    </row>
    <row r="56" spans="2:70" s="15" customFormat="1" ht="21" customHeight="1">
      <c r="B56" s="8" t="s">
        <v>228</v>
      </c>
      <c r="C56" s="8"/>
      <c r="D56" s="8" t="e">
        <f ca="1" xml:space="preserve">
IF('Question Sets'!AN68(Table_Question_Sets[[#Headers],[Property]],MATCH("Rating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56" s="8" t="str">
        <f>IF(Table_Question_Sets[[#This Row],[Header]]="Yes","",IF(Table_Question_Sets[[#This Row],[Property]]&lt;&gt;"",SUBSTITUTE(Table_Question_Sets[[#This Row],[Property]]," ",""),""))</f>
        <v>Declaration</v>
      </c>
      <c r="G56" s="13" t="s">
        <v>71</v>
      </c>
      <c r="H56" s="8" t="s">
        <v>47</v>
      </c>
      <c r="I56" s="8" t="s">
        <v>75</v>
      </c>
      <c r="J56" s="8" t="s">
        <v>107</v>
      </c>
      <c r="K56" s="40" t="s">
        <v>71</v>
      </c>
      <c r="L56" s="48"/>
      <c r="M56" s="48"/>
      <c r="N56" s="18"/>
      <c r="O56" s="18"/>
      <c r="P56" s="18"/>
      <c r="Q56" s="18"/>
      <c r="R56" s="18"/>
      <c r="S56" s="18"/>
      <c r="T56" s="9" t="s">
        <v>229</v>
      </c>
      <c r="U56" s="9"/>
      <c r="V56" s="8"/>
      <c r="W56" s="9" t="s">
        <v>230</v>
      </c>
      <c r="X56" s="8"/>
      <c r="Y56" s="8" t="s">
        <v>228</v>
      </c>
      <c r="Z56" s="8"/>
      <c r="AA56" s="9" t="s">
        <v>231</v>
      </c>
      <c r="AB56" s="9"/>
      <c r="AC56" s="9"/>
      <c r="AD56" s="8"/>
      <c r="AE56" s="8"/>
      <c r="AF56" s="8"/>
      <c r="AG56" s="8"/>
      <c r="AH56" s="48"/>
      <c r="AI56" s="48"/>
      <c r="AJ56" s="8" t="s">
        <v>71</v>
      </c>
      <c r="AK56"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Yes</v>
      </c>
      <c r="AL56" s="89"/>
      <c r="AM5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6" s="8"/>
      <c r="AP56" s="18"/>
      <c r="AQ56" s="9"/>
      <c r="AR56" s="9"/>
      <c r="AS56" s="9"/>
      <c r="AT56" s="9"/>
      <c r="AU56" s="9"/>
      <c r="AV5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Yes</v>
      </c>
      <c r="AW56" s="18" t="str">
        <f>IF(OR(Table_Question_Sets[[#This Row],[Header]]="Yes",Table_Question_Sets[[#This Row],[Text]]=""),"",IF(OR(Table_Question_Sets[[#This Row],[Text]]="true",Table_Question_Sets[[#This Row],[Text]]="false",ISNUMBER(Table_Question_Sets[[#This Row],[Text]])),Table_Question_Sets[[#This Row],[Text]],""""&amp;Table_Question_Sets[[#This Row],[Text]]&amp;""""))</f>
        <v>"Yes"</v>
      </c>
      <c r="AX56" s="18" t="str">
        <f>IF(AND(Table_Question_Sets[[#This Row],[Header]]&lt;&gt;"Yes",Table_Question_Sets[[#This Row],[Property]]&lt;&gt;"",Table_Question_Sets[[#This Row],[Summary Label]]&lt;&gt;""),""""&amp;Table_Question_Sets[[#This Row],[Key]]&amp;""": """&amp;Table_Question_Sets[[#This Row],[Summary Label]]&amp;"""","")</f>
        <v/>
      </c>
      <c r="AY56" s="18">
        <f ca="1">IF(Table_Question_Sets[[#This Row],[Header]]="Yes","",_xlfn.NUMBERVALUE(INDIRECT(SUBSTITUTE(ADDRESS(1,COLUMN(),4),"1","")&amp;ROW()-1))+IF(Table_Question_Sets[[#This Row],[Property]]&lt;&gt;"",1,0))</f>
        <v>6</v>
      </c>
      <c r="AZ56" s="18">
        <f ca="1">IF(Table_Question_Sets[[#This Row],[Header]]="Yes","",_xlfn.NUMBERVALUE(INDIRECT(SUBSTITUTE(ADDRESS(1,COLUMN(),4),"1","")&amp;ROW()+1))+IF(Table_Question_Sets[[#This Row],[Property]]&lt;&gt;"",1,0))</f>
        <v>1</v>
      </c>
      <c r="BA56" s="18" t="str">
        <f t="array" aca="1" ref="BA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56" s="1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C56" s="1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6" s="1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
      </c>
      <c r="BE5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F56" s="8" t="str">
        <f ca="1" xml:space="preserve">
IF(Table_Question_Sets[[#This Row],[Row]]="Yes","]},{""className"": ""row"",""fieldGroup"": [","")&amp;
Table_Question_Sets[[#This Row],[Config Field]]</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G5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H5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6" s="8" t="str">
        <f>IF(AND(Table_Question_Sets[[#This Row],[Header]]="",Table_Question_Sets[[#This Row],[Property]]&lt;&gt;"",Table_Question_Sets[[#This Row],[Field Type]]&lt;&gt;""),
""""&amp;Table_Question_Sets[[#This Row],[Key]]&amp;"""","")</f>
        <v>"declaration"</v>
      </c>
      <c r="BJ5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K56" s="8" t="str">
        <f>IF(AND(Table_Question_Sets[[#This Row],[Header]]&lt;&gt;"Yes",Table_Question_Sets[[#This Row],[Property]]&lt;&gt;"",Table_Question_Sets[[#This Row],[Workflow Role]]&lt;&gt;""),
""""&amp;Table_Question_Sets[[#This Row],[Workflow Role]]&amp;""":"""&amp;Table_Question_Sets[[#This Row],[Key]]&amp;"""","")</f>
        <v/>
      </c>
      <c r="BL56" s="8">
        <f ca="1">IF(Table_Question_Sets[[#This Row],[Header]]="Yes","",_xlfn.NUMBERVALUE(INDIRECT(SUBSTITUTE(ADDRESS(1,COLUMN(),4),"1","")&amp;ROW()+1))+IF(OR(Table_Question_Sets[[#This Row],[Value]]&lt;&gt;"",AND(Table_Question_Sets[[#This Row],[Data Type]]="Repeating",Table_Question_Sets[[#This Row],[Calculation Repeating]]&lt;&gt;"")),1,0))</f>
        <v>1</v>
      </c>
      <c r="BM56" s="8" t="str">
        <f ca="1" xml:space="preserve">
IF(Table_Question_Sets[[#This Row],[Data Type]]="Repeating",
OFFSET(Table_Repeating_Question_Sets[[#Headers],[Property]],MATCH(Table_Question_Sets[[#This Row],[Property]],Table_Repeating_Question_Sets[Property],0),MATCH("Calculation",Table_Repeating_Question_Sets[#Headers],0)-1,1,1),
"")</f>
        <v/>
      </c>
      <c r="BN5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"declaration": "Yes"</v>
      </c>
      <c r="BO5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P56" s="8" t="str">
        <f ca="1">IF(ISNUMBER(Table_Question_Sets[[#This Row],[Config Use Row]]),INDEX(Table_Question_Sets[Config Rollup],Table_Question_Sets[[#This Row],[Config Use Row]]),"")</f>
        <v/>
      </c>
      <c r="BQ56" s="8" t="str">
        <f ca="1">IF(ISNUMBER(Table_Question_Sets[[#This Row],[Config Use Row]]),INDEX(Table_Question_Sets[Config Keys Nested Rollup],Table_Question_Sets[[#This Row],[Config Use Row]]),"")</f>
        <v/>
      </c>
      <c r="BR56" s="8" t="str">
        <f ca="1">IF(ISNUMBER(Table_Question_Sets[[#This Row],[Config Use Row]]),INDEX(Table_Question_Sets[Calculation Rollup],Table_Question_Sets[[#This Row],[Config Use Row]]),"")</f>
        <v/>
      </c>
    </row>
    <row r="57" spans="2:70" s="15" customFormat="1" ht="29.25" thickBot="1">
      <c r="B57" s="32" t="s">
        <v>232</v>
      </c>
      <c r="C57" s="32" t="s">
        <v>71</v>
      </c>
      <c r="D57" s="32" t="e">
        <f ca="1" xml:space="preserve">
IF('Question Sets'!AN69(Table_Question_Sets[[#Headers],[Property]],MATCH("Rating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7" s="3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57" s="32" t="str">
        <f>IF(Table_Question_Sets[[#This Row],[Header]]="Yes","",IF(Table_Question_Sets[[#This Row],[Property]]&lt;&gt;"",SUBSTITUTE(Table_Question_Sets[[#This Row],[Property]]," ",""),""))</f>
        <v/>
      </c>
      <c r="G57" s="32"/>
      <c r="H57" s="32"/>
      <c r="I57" s="32"/>
      <c r="J57" s="32"/>
      <c r="K57" s="31"/>
      <c r="L57" s="32"/>
      <c r="M57" s="32"/>
      <c r="N57" s="31"/>
      <c r="O57" s="31"/>
      <c r="P57" s="31"/>
      <c r="Q57" s="31"/>
      <c r="R57" s="31"/>
      <c r="S57" s="31"/>
      <c r="T57" s="32"/>
      <c r="U57" s="32"/>
      <c r="V57" s="32"/>
      <c r="W57" s="32"/>
      <c r="X57" s="32"/>
      <c r="Y57" s="32"/>
      <c r="Z57" s="32"/>
      <c r="AA57" s="32"/>
      <c r="AB57" s="32"/>
      <c r="AC57" s="32"/>
      <c r="AD57" s="32"/>
      <c r="AE57" s="32"/>
      <c r="AF57" s="32"/>
      <c r="AG57" s="32"/>
      <c r="AH57" s="32"/>
      <c r="AI57" s="32"/>
      <c r="AJ57" s="32"/>
      <c r="AK57"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7" s="32"/>
      <c r="AM57" s="3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7" s="3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7" s="32"/>
      <c r="AP57" s="31"/>
      <c r="AQ57" s="32"/>
      <c r="AR57" s="32"/>
      <c r="AS57" s="32"/>
      <c r="AT57" s="32"/>
      <c r="AU57" s="32"/>
      <c r="AV57"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7" s="31" t="str">
        <f>IF(OR(Table_Question_Sets[[#This Row],[Header]]="Yes",Table_Question_Sets[[#This Row],[Text]]=""),"",IF(OR(Table_Question_Sets[[#This Row],[Text]]="true",Table_Question_Sets[[#This Row],[Text]]="false",ISNUMBER(Table_Question_Sets[[#This Row],[Text]])),Table_Question_Sets[[#This Row],[Text]],""""&amp;Table_Question_Sets[[#This Row],[Text]]&amp;""""))</f>
        <v/>
      </c>
      <c r="AX57" s="31" t="str">
        <f>IF(AND(Table_Question_Sets[[#This Row],[Header]]&lt;&gt;"Yes",Table_Question_Sets[[#This Row],[Property]]&lt;&gt;"",Table_Question_Sets[[#This Row],[Summary Label]]&lt;&gt;""),""""&amp;Table_Question_Sets[[#This Row],[Key]]&amp;""": """&amp;Table_Question_Sets[[#This Row],[Summary Label]]&amp;"""","")</f>
        <v/>
      </c>
      <c r="AY57" s="31" t="str">
        <f ca="1">IF(Table_Question_Sets[[#This Row],[Header]]="Yes","",_xlfn.NUMBERVALUE(INDIRECT(SUBSTITUTE(ADDRESS(1,COLUMN(),4),"1","")&amp;ROW()-1))+IF(Table_Question_Sets[[#This Row],[Property]]&lt;&gt;"",1,0))</f>
        <v/>
      </c>
      <c r="AZ57" s="31" t="str">
        <f ca="1">IF(Table_Question_Sets[[#This Row],[Header]]="Yes","",_xlfn.NUMBERVALUE(INDIRECT(SUBSTITUTE(ADDRESS(1,COLUMN(),4),"1","")&amp;ROW()+1))+IF(Table_Question_Sets[[#This Row],[Property]]&lt;&gt;"",1,0))</f>
        <v/>
      </c>
      <c r="BA57" s="31" t="str">
        <f t="array" aca="1" ref="BA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7" s="3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7" s="3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7" s="3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7" s="3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7" s="32" t="str">
        <f xml:space="preserve">
IF(Table_Question_Sets[[#This Row],[Row]]="Yes","]},{""className"": ""row"",""fieldGroup"": [","")&amp;
Table_Question_Sets[[#This Row],[Config Field]]</f>
        <v/>
      </c>
      <c r="BG57" s="3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"paymentOptions":[{"className": "row","fieldGroup":[{"key":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H57" s="3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7" s="32" t="str">
        <f>IF(AND(Table_Question_Sets[[#This Row],[Header]]="",Table_Question_Sets[[#This Row],[Property]]&lt;&gt;"",Table_Question_Sets[[#This Row],[Field Type]]&lt;&gt;""),
""""&amp;Table_Question_Sets[[#This Row],[Key]]&amp;"""","")</f>
        <v/>
      </c>
      <c r="BJ57" s="3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v>
      </c>
      <c r="BK57" s="32" t="str">
        <f>IF(AND(Table_Question_Sets[[#This Row],[Header]]&lt;&gt;"Yes",Table_Question_Sets[[#This Row],[Property]]&lt;&gt;"",Table_Question_Sets[[#This Row],[Workflow Role]]&lt;&gt;""),
""""&amp;Table_Question_Sets[[#This Row],[Workflow Role]]&amp;""":"""&amp;Table_Question_Sets[[#This Row],[Key]]&amp;"""","")</f>
        <v/>
      </c>
      <c r="BL57" s="32" t="str">
        <f ca="1">IF(Table_Question_Sets[[#This Row],[Header]]="Yes","",_xlfn.NUMBERVALUE(INDIRECT(SUBSTITUTE(ADDRESS(1,COLUMN(),4),"1","")&amp;ROW()+1))+IF(OR(Table_Question_Sets[[#This Row],[Value]]&lt;&gt;"",AND(Table_Question_Sets[[#This Row],[Data Type]]="Repeating",Table_Question_Sets[[#This Row],[Calculation Repeating]]&lt;&gt;"")),1,0))</f>
        <v/>
      </c>
      <c r="BM57" s="32" t="str">
        <f ca="1" xml:space="preserve">
IF(Table_Question_Sets[[#This Row],[Data Type]]="Repeating",
OFFSET(Table_Repeating_Question_Sets[[#Headers],[Property]],MATCH(Table_Question_Sets[[#This Row],[Property]],Table_Repeating_Question_Sets[Property],0),MATCH("Calculation",Table_Repeating_Question_Sets[#Headers],0)-1,1,1),
"")</f>
        <v/>
      </c>
      <c r="BN57" s="32"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7" s="3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 "Yearly"},</v>
      </c>
      <c r="BP57" s="32" t="str">
        <f ca="1">IF(ISNUMBER(Table_Question_Sets[[#This Row],[Config Use Row]]),INDEX(Table_Question_Sets[Config Rollup],Table_Question_Sets[[#This Row],[Config Use Row]]),"")</f>
        <v/>
      </c>
      <c r="BQ57" s="32" t="str">
        <f ca="1">IF(ISNUMBER(Table_Question_Sets[[#This Row],[Config Use Row]]),INDEX(Table_Question_Sets[Config Keys Nested Rollup],Table_Question_Sets[[#This Row],[Config Use Row]]),"")</f>
        <v/>
      </c>
      <c r="BR57" s="32" t="str">
        <f ca="1">IF(ISNUMBER(Table_Question_Sets[[#This Row],[Config Use Row]]),INDEX(Table_Question_Sets[Calculation Rollup],Table_Question_Sets[[#This Row],[Config Use Row]]),"")</f>
        <v/>
      </c>
    </row>
    <row r="58" spans="2:70" s="15" customFormat="1" ht="21" hidden="1" customHeight="1">
      <c r="B58" s="8"/>
      <c r="C58" s="8"/>
      <c r="D58" s="8" t="e">
        <f ca="1" xml:space="preserve">
IF('Question Sets'!AN70(Table_Question_Sets[[#Headers],[Property]],MATCH("Rating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8"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8" s="8" t="str">
        <f>IF(Table_Question_Sets[[#This Row],[Header]]="Yes","",IF(Table_Question_Sets[[#This Row],[Property]]&lt;&gt;"",SUBSTITUTE(Table_Question_Sets[[#This Row],[Property]]," ",""),""))</f>
        <v/>
      </c>
      <c r="G58" s="10"/>
      <c r="H58" s="8"/>
      <c r="I58" s="8"/>
      <c r="J58" s="8"/>
      <c r="K58" s="48"/>
      <c r="L58" s="48"/>
      <c r="M58" s="48"/>
      <c r="N58" s="8"/>
      <c r="O58" s="8"/>
      <c r="P58" s="8"/>
      <c r="Q58" s="8"/>
      <c r="R58" s="8"/>
      <c r="S58" s="8"/>
      <c r="T58" s="8"/>
      <c r="U58" s="8"/>
      <c r="V58" s="8"/>
      <c r="W58" s="8"/>
      <c r="X58" s="8"/>
      <c r="Y58" s="8"/>
      <c r="Z58" s="8"/>
      <c r="AA58" s="8"/>
      <c r="AB58" s="8"/>
      <c r="AC58" s="8"/>
      <c r="AD58" s="8"/>
      <c r="AE58" s="8"/>
      <c r="AF58" s="8"/>
      <c r="AG58" s="8"/>
      <c r="AH58" s="48"/>
      <c r="AI58" s="48"/>
      <c r="AJ58" s="8"/>
      <c r="AK58"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58" s="89"/>
      <c r="AM58"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8"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8" s="8"/>
      <c r="AP58" s="8"/>
      <c r="AQ58" s="8"/>
      <c r="AR58" s="8"/>
      <c r="AS58" s="8"/>
      <c r="AT58" s="8"/>
      <c r="AU58" s="8"/>
      <c r="AV5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58" s="8" t="str">
        <f>IF(OR(Table_Question_Sets[[#This Row],[Header]]="Yes",Table_Question_Sets[[#This Row],[Text]]=""),"",IF(OR(Table_Question_Sets[[#This Row],[Text]]="true",Table_Question_Sets[[#This Row],[Text]]="false",ISNUMBER(Table_Question_Sets[[#This Row],[Text]])),Table_Question_Sets[[#This Row],[Text]],""""&amp;Table_Question_Sets[[#This Row],[Text]]&amp;""""))</f>
        <v/>
      </c>
      <c r="AX58" s="8" t="str">
        <f>IF(AND(Table_Question_Sets[[#This Row],[Header]]&lt;&gt;"Yes",Table_Question_Sets[[#This Row],[Property]]&lt;&gt;"",Table_Question_Sets[[#This Row],[Summary Label]]&lt;&gt;""),""""&amp;Table_Question_Sets[[#This Row],[Key]]&amp;""": """&amp;Table_Question_Sets[[#This Row],[Summary Label]]&amp;"""","")</f>
        <v/>
      </c>
      <c r="AY58" s="18">
        <f ca="1">IF(Table_Question_Sets[[#This Row],[Header]]="Yes","",_xlfn.NUMBERVALUE(INDIRECT(SUBSTITUTE(ADDRESS(1,COLUMN(),4),"1","")&amp;ROW()-1))+IF(Table_Question_Sets[[#This Row],[Property]]&lt;&gt;"",1,0))</f>
        <v>0</v>
      </c>
      <c r="AZ58" s="18">
        <f ca="1">IF(Table_Question_Sets[[#This Row],[Header]]="Yes","",_xlfn.NUMBERVALUE(INDIRECT(SUBSTITUTE(ADDRESS(1,COLUMN(),4),"1","")&amp;ROW()+1))+IF(Table_Question_Sets[[#This Row],[Property]]&lt;&gt;"",1,0))</f>
        <v>1</v>
      </c>
      <c r="BA58" s="8" t="str">
        <f t="array" aca="1" ref="BA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8"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8"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8"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8" s="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8" s="8" t="str">
        <f xml:space="preserve">
IF(Table_Question_Sets[[#This Row],[Row]]="Yes","]},{""className"": ""row"",""fieldGroup"": [","")&amp;
Table_Question_Sets[[#This Row],[Config Field]]</f>
        <v/>
      </c>
      <c r="BG58"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H58"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8" s="8" t="str">
        <f>IF(AND(Table_Question_Sets[[#This Row],[Header]]="",Table_Question_Sets[[#This Row],[Property]]&lt;&gt;"",Table_Question_Sets[[#This Row],[Field Type]]&lt;&gt;""),
""""&amp;Table_Question_Sets[[#This Row],[Key]]&amp;"""","")</f>
        <v/>
      </c>
      <c r="BJ58"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8" s="8" t="str">
        <f>IF(AND(Table_Question_Sets[[#This Row],[Header]]&lt;&gt;"Yes",Table_Question_Sets[[#This Row],[Property]]&lt;&gt;"",Table_Question_Sets[[#This Row],[Workflow Role]]&lt;&gt;""),
""""&amp;Table_Question_Sets[[#This Row],[Workflow Role]]&amp;""":"""&amp;Table_Question_Sets[[#This Row],[Key]]&amp;"""","")</f>
        <v/>
      </c>
      <c r="BL58" s="8">
        <f ca="1">IF(Table_Question_Sets[[#This Row],[Header]]="Yes","",_xlfn.NUMBERVALUE(INDIRECT(SUBSTITUTE(ADDRESS(1,COLUMN(),4),"1","")&amp;ROW()+1))+IF(OR(Table_Question_Sets[[#This Row],[Value]]&lt;&gt;"",AND(Table_Question_Sets[[#This Row],[Data Type]]="Repeating",Table_Question_Sets[[#This Row],[Calculation Repeating]]&lt;&gt;"")),1,0))</f>
        <v>1</v>
      </c>
      <c r="BM58" s="8" t="str">
        <f ca="1" xml:space="preserve">
IF(Table_Question_Sets[[#This Row],[Data Type]]="Repeating",
OFFSET(Table_Repeating_Question_Sets[[#Headers],[Property]],MATCH(Table_Question_Sets[[#This Row],[Property]],Table_Repeating_Question_Sets[Property],0),MATCH("Calculation",Table_Repeating_Question_Sets[#Headers],0)-1,1,1),
"")</f>
        <v/>
      </c>
      <c r="BN58"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58"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"Yearly"</v>
      </c>
      <c r="BP58" s="8" t="str">
        <f ca="1">IF(ISNUMBER(Table_Question_Sets[[#This Row],[Config Use Row]]),INDEX(Table_Question_Sets[Config Rollup],Table_Question_Sets[[#This Row],[Config Use Row]]),"")</f>
        <v/>
      </c>
      <c r="BQ58" s="8" t="str">
        <f ca="1">IF(ISNUMBER(Table_Question_Sets[[#This Row],[Config Use Row]]),INDEX(Table_Question_Sets[Config Keys Nested Rollup],Table_Question_Sets[[#This Row],[Config Use Row]]),"")</f>
        <v/>
      </c>
      <c r="BR58" s="8" t="str">
        <f ca="1">IF(ISNUMBER(Table_Question_Sets[[#This Row],[Config Use Row]]),INDEX(Table_Question_Sets[Calculation Rollup],Table_Question_Sets[[#This Row],[Config Use Row]]),"")</f>
        <v/>
      </c>
    </row>
    <row r="59" spans="2:70" s="15" customFormat="1" ht="21" customHeight="1">
      <c r="B59" s="9" t="s">
        <v>233</v>
      </c>
      <c r="C59" s="8"/>
      <c r="D59" s="8" t="e">
        <f ca="1" xml:space="preserve">
IF('Question Sets'!AN71(Table_Question_Sets[[#Headers],[Property]],MATCH("Rating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59"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59" s="8" t="str">
        <f>IF(Table_Question_Sets[[#This Row],[Header]]="Yes","",IF(Table_Question_Sets[[#This Row],[Property]]&lt;&gt;"",SUBSTITUTE(Table_Question_Sets[[#This Row],[Property]]," ",""),""))</f>
        <v>PaymentOption</v>
      </c>
      <c r="G59" s="10" t="s">
        <v>234</v>
      </c>
      <c r="H59" s="8" t="s">
        <v>47</v>
      </c>
      <c r="I59" s="8" t="s">
        <v>75</v>
      </c>
      <c r="J59" s="8" t="s">
        <v>232</v>
      </c>
      <c r="K59" s="40" t="s">
        <v>71</v>
      </c>
      <c r="L59" s="48"/>
      <c r="M59" s="48"/>
      <c r="N59" s="8"/>
      <c r="O59" s="38">
        <v>12</v>
      </c>
      <c r="P59" s="8"/>
      <c r="Q59" s="8"/>
      <c r="R59" s="8"/>
      <c r="S59" s="8"/>
      <c r="T59" s="89" t="s">
        <v>235</v>
      </c>
      <c r="U59" s="89"/>
      <c r="V59" s="8"/>
      <c r="W59" s="8"/>
      <c r="X59" s="8" t="s">
        <v>232</v>
      </c>
      <c r="Y59" s="8"/>
      <c r="Z59" s="8"/>
      <c r="AA59" s="8" t="s">
        <v>236</v>
      </c>
      <c r="AB59" s="8"/>
      <c r="AC59" s="8"/>
      <c r="AD59" s="8"/>
      <c r="AE59" s="8"/>
      <c r="AF59" s="8"/>
      <c r="AG59" s="8"/>
      <c r="AH59" s="48" t="str">
        <f ca="1">"'"&amp;OFFSET(Table_Payment_Options[#Headers],0,MATCH(TRUE,Payment_Options_Default,0)-1,1,1)&amp;"'"</f>
        <v>'Yearly'</v>
      </c>
      <c r="AI59" s="48"/>
      <c r="AJ59" s="8" t="str">
        <f ca="1">OFFSET(Table_Payment_Options[#Headers],0,MATCH(TRUE,Payment_Options_Default,0)-1,1,1)</f>
        <v>Yearly</v>
      </c>
      <c r="AK59"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Yearly</v>
      </c>
      <c r="AL59" s="89"/>
      <c r="AM59"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9"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9" s="8"/>
      <c r="AP59" s="8"/>
      <c r="AQ59" s="8"/>
      <c r="AR59" s="8"/>
      <c r="AS59" s="8"/>
      <c r="AT59" s="8"/>
      <c r="AU59" s="8"/>
      <c r="AV59"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Yearly</v>
      </c>
      <c r="AW59" s="8" t="str">
        <f>IF(OR(Table_Question_Sets[[#This Row],[Header]]="Yes",Table_Question_Sets[[#This Row],[Text]]=""),"",IF(OR(Table_Question_Sets[[#This Row],[Text]]="true",Table_Question_Sets[[#This Row],[Text]]="false",ISNUMBER(Table_Question_Sets[[#This Row],[Text]])),Table_Question_Sets[[#This Row],[Text]],""""&amp;Table_Question_Sets[[#This Row],[Text]]&amp;""""))</f>
        <v>"Yearly"</v>
      </c>
      <c r="AX59" s="8" t="str">
        <f>IF(AND(Table_Question_Sets[[#This Row],[Header]]&lt;&gt;"Yes",Table_Question_Sets[[#This Row],[Property]]&lt;&gt;"",Table_Question_Sets[[#This Row],[Summary Label]]&lt;&gt;""),""""&amp;Table_Question_Sets[[#This Row],[Key]]&amp;""": """&amp;Table_Question_Sets[[#This Row],[Summary Label]]&amp;"""","")</f>
        <v/>
      </c>
      <c r="AY59" s="18">
        <f ca="1">IF(Table_Question_Sets[[#This Row],[Header]]="Yes","",_xlfn.NUMBERVALUE(INDIRECT(SUBSTITUTE(ADDRESS(1,COLUMN(),4),"1","")&amp;ROW()-1))+IF(Table_Question_Sets[[#This Row],[Property]]&lt;&gt;"",1,0))</f>
        <v>1</v>
      </c>
      <c r="AZ59" s="18">
        <f ca="1">IF(Table_Question_Sets[[#This Row],[Header]]="Yes","",_xlfn.NUMBERVALUE(INDIRECT(SUBSTITUTE(ADDRESS(1,COLUMN(),4),"1","")&amp;ROW()+1))+IF(Table_Question_Sets[[#This Row],[Property]]&lt;&gt;"",1,0))</f>
        <v>1</v>
      </c>
      <c r="BA59" s="8" t="str">
        <f t="array" aca="1" ref="BA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{"value":"Yearly","key":"Yearly","hideCondition":"false"},{"value":"Monthly","key":"Monthly","hideCondition":"false"},{"value":"Fortnightly","key":"Fortnightly","hideCondition":"true"},{"value":"Weekly","key":"Weekly","hideCondition":"true"}</v>
      </c>
      <c r="BB59"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9"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9"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
      </c>
      <c r="BE59" s="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F59" s="8" t="str">
        <f ca="1" xml:space="preserve">
IF(Table_Question_Sets[[#This Row],[Row]]="Yes","]},{""className"": ""row"",""fieldGroup"": [","")&amp;
Table_Question_Sets[[#This Row],[Config Field]]</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G59"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BH59"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9" s="8" t="str">
        <f>IF(AND(Table_Question_Sets[[#This Row],[Header]]="",Table_Question_Sets[[#This Row],[Property]]&lt;&gt;"",Table_Question_Sets[[#This Row],[Field Type]]&lt;&gt;""),
""""&amp;Table_Question_Sets[[#This Row],[Key]]&amp;"""","")</f>
        <v>"paymentOption"</v>
      </c>
      <c r="BJ59"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K59" s="8" t="str">
        <f>IF(AND(Table_Question_Sets[[#This Row],[Header]]&lt;&gt;"Yes",Table_Question_Sets[[#This Row],[Property]]&lt;&gt;"",Table_Question_Sets[[#This Row],[Workflow Role]]&lt;&gt;""),
""""&amp;Table_Question_Sets[[#This Row],[Workflow Role]]&amp;""":"""&amp;Table_Question_Sets[[#This Row],[Key]]&amp;"""","")</f>
        <v/>
      </c>
      <c r="BL59" s="8">
        <f ca="1">IF(Table_Question_Sets[[#This Row],[Header]]="Yes","",_xlfn.NUMBERVALUE(INDIRECT(SUBSTITUTE(ADDRESS(1,COLUMN(),4),"1","")&amp;ROW()+1))+IF(OR(Table_Question_Sets[[#This Row],[Value]]&lt;&gt;"",AND(Table_Question_Sets[[#This Row],[Data Type]]="Repeating",Table_Question_Sets[[#This Row],[Calculation Repeating]]&lt;&gt;"")),1,0))</f>
        <v>1</v>
      </c>
      <c r="BM59" s="8" t="str">
        <f ca="1" xml:space="preserve">
IF(Table_Question_Sets[[#This Row],[Data Type]]="Repeating",
OFFSET(Table_Repeating_Question_Sets[[#Headers],[Property]],MATCH(Table_Question_Sets[[#This Row],[Property]],Table_Repeating_Question_Sets[Property],0),MATCH("Calculation",Table_Repeating_Question_Sets[#Headers],0)-1,1,1),
"")</f>
        <v/>
      </c>
      <c r="BN59"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"paymentOption": "Yearly"</v>
      </c>
      <c r="BO59"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"Yearly"</v>
      </c>
      <c r="BP59" s="8" t="str">
        <f ca="1">IF(ISNUMBER(Table_Question_Sets[[#This Row],[Config Use Row]]),INDEX(Table_Question_Sets[Config Rollup],Table_Question_Sets[[#This Row],[Config Use Row]]),"")</f>
        <v/>
      </c>
      <c r="BQ59" s="8" t="str">
        <f ca="1">IF(ISNUMBER(Table_Question_Sets[[#This Row],[Config Use Row]]),INDEX(Table_Question_Sets[Config Keys Nested Rollup],Table_Question_Sets[[#This Row],[Config Use Row]]),"")</f>
        <v/>
      </c>
      <c r="BR59" s="8" t="str">
        <f ca="1">IF(ISNUMBER(Table_Question_Sets[[#This Row],[Config Use Row]]),INDEX(Table_Question_Sets[Calculation Rollup],Table_Question_Sets[[#This Row],[Config Use Row]]),"")</f>
        <v/>
      </c>
    </row>
    <row r="60" spans="2:70" s="15" customFormat="1" ht="29.25" thickBot="1">
      <c r="B60" s="32" t="s">
        <v>237</v>
      </c>
      <c r="C60" s="32" t="s">
        <v>71</v>
      </c>
      <c r="D60" s="32" t="e">
        <f ca="1" xml:space="preserve">
IF('Question Sets'!AN72(Table_Question_Sets[[#Headers],[Property]],MATCH("Rating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0" s="3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60" s="32" t="str">
        <f>IF(Table_Question_Sets[[#This Row],[Header]]="Yes","",IF(Table_Question_Sets[[#This Row],[Property]]&lt;&gt;"",SUBSTITUTE(Table_Question_Sets[[#This Row],[Property]]," ",""),""))</f>
        <v/>
      </c>
      <c r="G60" s="32"/>
      <c r="H60" s="32"/>
      <c r="I60" s="32"/>
      <c r="J60" s="32"/>
      <c r="K60" s="31"/>
      <c r="L60" s="32"/>
      <c r="M60" s="32"/>
      <c r="N60" s="31"/>
      <c r="O60" s="31"/>
      <c r="P60" s="31"/>
      <c r="Q60" s="31"/>
      <c r="R60" s="31"/>
      <c r="S60" s="31"/>
      <c r="T60" s="32"/>
      <c r="U60" s="32"/>
      <c r="V60" s="32"/>
      <c r="W60" s="32"/>
      <c r="X60" s="32"/>
      <c r="Y60" s="32"/>
      <c r="Z60" s="32"/>
      <c r="AA60" s="32"/>
      <c r="AB60" s="32"/>
      <c r="AC60" s="32"/>
      <c r="AD60" s="32"/>
      <c r="AE60" s="32"/>
      <c r="AF60" s="32"/>
      <c r="AG60" s="32"/>
      <c r="AH60" s="32"/>
      <c r="AI60" s="32"/>
      <c r="AJ60" s="32"/>
      <c r="AK60"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0" s="32"/>
      <c r="AM60" s="3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0" s="3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0" s="32"/>
      <c r="AP60" s="31"/>
      <c r="AQ60" s="32"/>
      <c r="AR60" s="32"/>
      <c r="AS60" s="32"/>
      <c r="AT60" s="32"/>
      <c r="AU60" s="32"/>
      <c r="AV60"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0" s="31" t="str">
        <f>IF(OR(Table_Question_Sets[[#This Row],[Header]]="Yes",Table_Question_Sets[[#This Row],[Text]]=""),"",IF(OR(Table_Question_Sets[[#This Row],[Text]]="true",Table_Question_Sets[[#This Row],[Text]]="false",ISNUMBER(Table_Question_Sets[[#This Row],[Text]])),Table_Question_Sets[[#This Row],[Text]],""""&amp;Table_Question_Sets[[#This Row],[Text]]&amp;""""))</f>
        <v/>
      </c>
      <c r="AX60" s="31" t="str">
        <f>IF(AND(Table_Question_Sets[[#This Row],[Header]]&lt;&gt;"Yes",Table_Question_Sets[[#This Row],[Property]]&lt;&gt;"",Table_Question_Sets[[#This Row],[Summary Label]]&lt;&gt;""),""""&amp;Table_Question_Sets[[#This Row],[Key]]&amp;""": """&amp;Table_Question_Sets[[#This Row],[Summary Label]]&amp;"""","")</f>
        <v/>
      </c>
      <c r="AY60" s="31" t="str">
        <f ca="1">IF(Table_Question_Sets[[#This Row],[Header]]="Yes","",_xlfn.NUMBERVALUE(INDIRECT(SUBSTITUTE(ADDRESS(1,COLUMN(),4),"1","")&amp;ROW()-1))+IF(Table_Question_Sets[[#This Row],[Property]]&lt;&gt;"",1,0))</f>
        <v/>
      </c>
      <c r="AZ60" s="31" t="str">
        <f ca="1">IF(Table_Question_Sets[[#This Row],[Header]]="Yes","",_xlfn.NUMBERVALUE(INDIRECT(SUBSTITUTE(ADDRESS(1,COLUMN(),4),"1","")&amp;ROW()+1))+IF(Table_Question_Sets[[#This Row],[Property]]&lt;&gt;"",1,0))</f>
        <v/>
      </c>
      <c r="BA60" s="31" t="str">
        <f t="array" aca="1" ref="BA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0" s="3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0" s="3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0" s="3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0" s="3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0" s="32" t="str">
        <f xml:space="preserve">
IF(Table_Question_Sets[[#This Row],[Row]]="Yes","]},{""className"": ""row"",""fieldGroup"": [","")&amp;
Table_Question_Sets[[#This Row],[Config Field]]</f>
        <v/>
      </c>
      <c r="BG60" s="3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"paymentMethods":[{"className": "row","fieldGroup":[{"key":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0" s="3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0" s="32" t="str">
        <f>IF(AND(Table_Question_Sets[[#This Row],[Header]]="",Table_Question_Sets[[#This Row],[Property]]&lt;&gt;"",Table_Question_Sets[[#This Row],[Field Type]]&lt;&gt;""),
""""&amp;Table_Question_Sets[[#This Row],[Key]]&amp;"""","")</f>
        <v/>
      </c>
      <c r="BJ60" s="3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"paymentMethods":["paymentMethod","creditCardPhoneNumberMessage","creditCardPhoneNumber","directDebitHeading","accountName","BSB","accountNumber"],</v>
      </c>
      <c r="BK60" s="32" t="str">
        <f>IF(AND(Table_Question_Sets[[#This Row],[Header]]&lt;&gt;"Yes",Table_Question_Sets[[#This Row],[Property]]&lt;&gt;"",Table_Question_Sets[[#This Row],[Workflow Role]]&lt;&gt;""),
""""&amp;Table_Question_Sets[[#This Row],[Workflow Role]]&amp;""":"""&amp;Table_Question_Sets[[#This Row],[Key]]&amp;"""","")</f>
        <v/>
      </c>
      <c r="BL60" s="32" t="str">
        <f ca="1">IF(Table_Question_Sets[[#This Row],[Header]]="Yes","",_xlfn.NUMBERVALUE(INDIRECT(SUBSTITUTE(ADDRESS(1,COLUMN(),4),"1","")&amp;ROW()+1))+IF(OR(Table_Question_Sets[[#This Row],[Value]]&lt;&gt;"",AND(Table_Question_Sets[[#This Row],[Data Type]]="Repeating",Table_Question_Sets[[#This Row],[Calculation Repeating]]&lt;&gt;"")),1,0))</f>
        <v/>
      </c>
      <c r="BM60" s="32" t="str">
        <f ca="1" xml:space="preserve">
IF(Table_Question_Sets[[#This Row],[Data Type]]="Repeating",
OFFSET(Table_Repeating_Question_Sets[[#Headers],[Property]],MATCH(Table_Question_Sets[[#This Row],[Property]],Table_Repeating_Question_Sets[Property],0),MATCH("Calculation",Table_Repeating_Question_Sets[#Headers],0)-1,1,1),
"")</f>
        <v/>
      </c>
      <c r="BN60" s="32"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0" s="3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 "EFT"},</v>
      </c>
      <c r="BP60" s="32" t="str">
        <f ca="1">IF(ISNUMBER(Table_Question_Sets[[#This Row],[Config Use Row]]),INDEX(Table_Question_Sets[Config Rollup],Table_Question_Sets[[#This Row],[Config Use Row]]),"")</f>
        <v/>
      </c>
      <c r="BQ60" s="32" t="str">
        <f ca="1">IF(ISNUMBER(Table_Question_Sets[[#This Row],[Config Use Row]]),INDEX(Table_Question_Sets[Config Keys Nested Rollup],Table_Question_Sets[[#This Row],[Config Use Row]]),"")</f>
        <v/>
      </c>
      <c r="BR60" s="32" t="str">
        <f ca="1">IF(ISNUMBER(Table_Question_Sets[[#This Row],[Config Use Row]]),INDEX(Table_Question_Sets[Calculation Rollup],Table_Question_Sets[[#This Row],[Config Use Row]]),"")</f>
        <v/>
      </c>
    </row>
    <row r="61" spans="2:70" s="15" customFormat="1" ht="21" hidden="1" customHeight="1">
      <c r="B61" s="8"/>
      <c r="C61" s="8"/>
      <c r="D61" s="8" t="e">
        <f ca="1" xml:space="preserve">
IF('Question Sets'!AN73(Table_Question_Sets[[#Headers],[Property]],MATCH("Rating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1" s="8" t="str">
        <f>IF(Table_Question_Sets[[#This Row],[Header]]="Yes","",IF(Table_Question_Sets[[#This Row],[Property]]&lt;&gt;"",SUBSTITUTE(Table_Question_Sets[[#This Row],[Property]]," ",""),""))</f>
        <v/>
      </c>
      <c r="G61" s="10"/>
      <c r="H61" s="8"/>
      <c r="I61" s="8"/>
      <c r="J61" s="8"/>
      <c r="K61" s="48"/>
      <c r="L61" s="48"/>
      <c r="M61" s="48"/>
      <c r="N61" s="8"/>
      <c r="O61" s="8"/>
      <c r="P61" s="8"/>
      <c r="Q61" s="8"/>
      <c r="R61" s="8"/>
      <c r="S61" s="8"/>
      <c r="T61" s="8"/>
      <c r="U61" s="8"/>
      <c r="V61" s="8"/>
      <c r="W61" s="8"/>
      <c r="X61" s="8"/>
      <c r="Y61" s="8"/>
      <c r="Z61" s="8"/>
      <c r="AA61" s="8"/>
      <c r="AB61" s="8"/>
      <c r="AC61" s="8"/>
      <c r="AD61" s="8"/>
      <c r="AE61" s="8"/>
      <c r="AF61" s="8"/>
      <c r="AG61" s="8"/>
      <c r="AH61" s="48"/>
      <c r="AI61" s="48"/>
      <c r="AJ61" s="8"/>
      <c r="AK6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1" s="89"/>
      <c r="AM6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1" s="8"/>
      <c r="AP61" s="8"/>
      <c r="AQ61" s="8"/>
      <c r="AR61" s="8"/>
      <c r="AS61" s="8"/>
      <c r="AT61" s="8"/>
      <c r="AU61" s="8"/>
      <c r="AV6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1" s="8" t="str">
        <f>IF(OR(Table_Question_Sets[[#This Row],[Header]]="Yes",Table_Question_Sets[[#This Row],[Text]]=""),"",IF(OR(Table_Question_Sets[[#This Row],[Text]]="true",Table_Question_Sets[[#This Row],[Text]]="false",ISNUMBER(Table_Question_Sets[[#This Row],[Text]])),Table_Question_Sets[[#This Row],[Text]],""""&amp;Table_Question_Sets[[#This Row],[Text]]&amp;""""))</f>
        <v/>
      </c>
      <c r="AX61" s="8" t="str">
        <f>IF(AND(Table_Question_Sets[[#This Row],[Header]]&lt;&gt;"Yes",Table_Question_Sets[[#This Row],[Property]]&lt;&gt;"",Table_Question_Sets[[#This Row],[Summary Label]]&lt;&gt;""),""""&amp;Table_Question_Sets[[#This Row],[Key]]&amp;""": """&amp;Table_Question_Sets[[#This Row],[Summary Label]]&amp;"""","")</f>
        <v/>
      </c>
      <c r="AY61" s="18">
        <f ca="1">IF(Table_Question_Sets[[#This Row],[Header]]="Yes","",_xlfn.NUMBERVALUE(INDIRECT(SUBSTITUTE(ADDRESS(1,COLUMN(),4),"1","")&amp;ROW()-1))+IF(Table_Question_Sets[[#This Row],[Property]]&lt;&gt;"",1,0))</f>
        <v>0</v>
      </c>
      <c r="AZ61" s="18">
        <f ca="1">IF(Table_Question_Sets[[#This Row],[Header]]="Yes","",_xlfn.NUMBERVALUE(INDIRECT(SUBSTITUTE(ADDRESS(1,COLUMN(),4),"1","")&amp;ROW()+1))+IF(Table_Question_Sets[[#This Row],[Property]]&lt;&gt;"",1,0))</f>
        <v>7</v>
      </c>
      <c r="BA61" s="8" t="str">
        <f t="array" aca="1" ref="BA6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1"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1"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1"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1" s="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1" s="8" t="str">
        <f xml:space="preserve">
IF(Table_Question_Sets[[#This Row],[Row]]="Yes","]},{""className"": ""row"",""fieldGroup"": [","")&amp;
Table_Question_Sets[[#This Row],[Config Field]]</f>
        <v/>
      </c>
      <c r="BG6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1" s="8" t="str">
        <f>IF(AND(Table_Question_Sets[[#This Row],[Header]]="",Table_Question_Sets[[#This Row],[Property]]&lt;&gt;"",Table_Question_Sets[[#This Row],[Field Type]]&lt;&gt;""),
""""&amp;Table_Question_Sets[[#This Row],[Key]]&amp;"""","")</f>
        <v/>
      </c>
      <c r="BJ6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"paymentMethod","creditCardPhoneNumberMessage","creditCardPhoneNumber","directDebitHeading","accountName","BSB","accountNumber"</v>
      </c>
      <c r="BK61" s="8" t="str">
        <f>IF(AND(Table_Question_Sets[[#This Row],[Header]]&lt;&gt;"Yes",Table_Question_Sets[[#This Row],[Property]]&lt;&gt;"",Table_Question_Sets[[#This Row],[Workflow Role]]&lt;&gt;""),
""""&amp;Table_Question_Sets[[#This Row],[Workflow Role]]&amp;""":"""&amp;Table_Question_Sets[[#This Row],[Key]]&amp;"""","")</f>
        <v/>
      </c>
      <c r="BL61" s="8">
        <f ca="1">IF(Table_Question_Sets[[#This Row],[Header]]="Yes","",_xlfn.NUMBERVALUE(INDIRECT(SUBSTITUTE(ADDRESS(1,COLUMN(),4),"1","")&amp;ROW()+1))+IF(OR(Table_Question_Sets[[#This Row],[Value]]&lt;&gt;"",AND(Table_Question_Sets[[#This Row],[Data Type]]="Repeating",Table_Question_Sets[[#This Row],[Calculation Repeating]]&lt;&gt;"")),1,0))</f>
        <v>0</v>
      </c>
      <c r="BM61" s="8" t="str">
        <f ca="1" xml:space="preserve">
IF(Table_Question_Sets[[#This Row],[Data Type]]="Repeating",
OFFSET(Table_Repeating_Question_Sets[[#Headers],[Property]],MATCH(Table_Question_Sets[[#This Row],[Property]],Table_Repeating_Question_Sets[Property],0),MATCH("Calculation",Table_Repeating_Question_Sets[#Headers],0)-1,1,1),
"")</f>
        <v/>
      </c>
      <c r="BN6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"EFT"</v>
      </c>
      <c r="BP61" s="8" t="str">
        <f ca="1">IF(ISNUMBER(Table_Question_Sets[[#This Row],[Config Use Row]]),INDEX(Table_Question_Sets[Config Rollup],Table_Question_Sets[[#This Row],[Config Use Row]]),"")</f>
        <v/>
      </c>
      <c r="BQ61" s="8" t="str">
        <f ca="1">IF(ISNUMBER(Table_Question_Sets[[#This Row],[Config Use Row]]),INDEX(Table_Question_Sets[Config Keys Nested Rollup],Table_Question_Sets[[#This Row],[Config Use Row]]),"")</f>
        <v/>
      </c>
      <c r="BR61" s="8" t="str">
        <f ca="1">IF(ISNUMBER(Table_Question_Sets[[#This Row],[Config Use Row]]),INDEX(Table_Question_Sets[Calculation Rollup],Table_Question_Sets[[#This Row],[Config Use Row]]),"")</f>
        <v/>
      </c>
    </row>
    <row r="62" spans="2:70" s="15" customFormat="1" ht="21" customHeight="1">
      <c r="B62" t="s">
        <v>238</v>
      </c>
      <c r="C62"/>
      <c r="D62" t="e">
        <f ca="1" xml:space="preserve">
IF('Question Sets'!AN74(Table_Question_Sets[[#Headers],[Property]],MATCH("Rating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62" t="str">
        <f>IF(Table_Question_Sets[[#This Row],[Header]]="Yes","",IF(Table_Question_Sets[[#This Row],[Property]]&lt;&gt;"",SUBSTITUTE(Table_Question_Sets[[#This Row],[Property]]," ",""),""))</f>
        <v>PaymentMethod</v>
      </c>
      <c r="G62" s="82"/>
      <c r="H62" t="s">
        <v>47</v>
      </c>
      <c r="I62" t="s">
        <v>75</v>
      </c>
      <c r="J62" t="s">
        <v>237</v>
      </c>
      <c r="K62" t="s">
        <v>71</v>
      </c>
      <c r="L62"/>
      <c r="M62"/>
      <c r="N62"/>
      <c r="O62"/>
      <c r="P62"/>
      <c r="Q62"/>
      <c r="R62"/>
      <c r="S62"/>
      <c r="T62" t="s">
        <v>239</v>
      </c>
      <c r="U62"/>
      <c r="V62" s="8" t="s">
        <v>240</v>
      </c>
      <c r="W62"/>
      <c r="X62"/>
      <c r="Y62"/>
      <c r="Z62"/>
      <c r="AA62"/>
      <c r="AB62"/>
      <c r="AC62"/>
      <c r="AD62"/>
      <c r="AE62"/>
      <c r="AF62"/>
      <c r="AG62"/>
      <c r="AH62" s="83" t="str">
        <f>"'Direct Debit'"</f>
        <v>'Direct Debit'</v>
      </c>
      <c r="AI62" s="83"/>
      <c r="AJ62" t="str">
        <f ca="1">IF(OFFSET(Table_Payment_Options[],0,MATCH(Input_Payment_Option,Table_Payment_Options[#Headers],0)-1,1,1)="Funded",
OFFSET(Table_Payment_Methods[#Headers],0,MATCH(TRUE,Payment_Methods_Funded_Default,0)-1,1,1),
OFFSET(Table_Payment_Methods[#Headers],0,MATCH(TRUE,Payment_Methods_Direct_Default,0)-1,1,1))</f>
        <v>EFT</v>
      </c>
      <c r="AK62" t="str">
        <f ca="1">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EFT</v>
      </c>
      <c r="AL62"/>
      <c r="AM6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2"/>
      <c r="AP62"/>
      <c r="AQ62" t="s">
        <v>71</v>
      </c>
      <c r="AR62"/>
      <c r="AS62"/>
      <c r="AT62"/>
      <c r="AU62"/>
      <c r="AV62" s="18" t="str">
        <f ca="1">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EFT</v>
      </c>
      <c r="AW62" t="str">
        <f ca="1">IF(OR(Table_Question_Sets[[#This Row],[Header]]="Yes",Table_Question_Sets[[#This Row],[Text]]=""),"",IF(OR(Table_Question_Sets[[#This Row],[Text]]="true",Table_Question_Sets[[#This Row],[Text]]="false",ISNUMBER(Table_Question_Sets[[#This Row],[Text]])),Table_Question_Sets[[#This Row],[Text]],""""&amp;Table_Question_Sets[[#This Row],[Text]]&amp;""""))</f>
        <v>"EFT"</v>
      </c>
      <c r="AX62" t="str">
        <f>IF(AND(Table_Question_Sets[[#This Row],[Header]]&lt;&gt;"Yes",Table_Question_Sets[[#This Row],[Property]]&lt;&gt;"",Table_Question_Sets[[#This Row],[Summary Label]]&lt;&gt;""),""""&amp;Table_Question_Sets[[#This Row],[Key]]&amp;""": """&amp;Table_Question_Sets[[#This Row],[Summary Label]]&amp;"""","")</f>
        <v/>
      </c>
      <c r="AY62" s="20">
        <f ca="1">IF(Table_Question_Sets[[#This Row],[Header]]="Yes","",_xlfn.NUMBERVALUE(INDIRECT(SUBSTITUTE(ADDRESS(1,COLUMN(),4),"1","")&amp;ROW()-1))+IF(Table_Question_Sets[[#This Row],[Property]]&lt;&gt;"",1,0))</f>
        <v>1</v>
      </c>
      <c r="AZ62" s="20">
        <f ca="1">IF(Table_Question_Sets[[#This Row],[Header]]="Yes","",_xlfn.NUMBERVALUE(INDIRECT(SUBSTITUTE(ADDRESS(1,COLUMN(),4),"1","")&amp;ROW()+1))+IF(Table_Question_Sets[[#This Row],[Property]]&lt;&gt;"",1,0))</f>
        <v>7</v>
      </c>
      <c r="BA62" t="str">
        <f t="array" aca="1" ref="BA6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{"value":"Direct Debit","key":"Direct Debit","hideCondition":"paymentOption == 'Yearly'"},{"value":"Visa","key":"Visa","hideCondition":"paymentOption == 'Yearly'"},{"value":"Mastercard","key":"Mastercard","hideCondition":"paymentOption == 'Yearly'"}</v>
      </c>
      <c r="BB6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v>
      </c>
      <c r="BC6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2"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
      </c>
      <c r="BE62"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v>
      </c>
      <c r="BF62" t="str">
        <f ca="1" xml:space="preserve">
IF(Table_Question_Sets[[#This Row],[Row]]="Yes","]},{""className"": ""row"",""fieldGroup"": [","")&amp;
Table_Question_Sets[[#This Row],[Config Field]]</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v>
      </c>
      <c r="BG6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2" t="str">
        <f>IF(AND(Table_Question_Sets[[#This Row],[Header]]="",Table_Question_Sets[[#This Row],[Property]]&lt;&gt;"",Table_Question_Sets[[#This Row],[Field Type]]&lt;&gt;""),
""""&amp;Table_Question_Sets[[#This Row],[Key]]&amp;"""","")</f>
        <v>"paymentMethod"</v>
      </c>
      <c r="BJ6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"paymentMethod","creditCardPhoneNumberMessage","creditCardPhoneNumber","directDebitHeading","accountName","BSB","accountNumber"</v>
      </c>
      <c r="BK62" t="str">
        <f>IF(AND(Table_Question_Sets[[#This Row],[Header]]&lt;&gt;"Yes",Table_Question_Sets[[#This Row],[Property]]&lt;&gt;"",Table_Question_Sets[[#This Row],[Workflow Role]]&lt;&gt;""),
""""&amp;Table_Question_Sets[[#This Row],[Workflow Role]]&amp;""":"""&amp;Table_Question_Sets[[#This Row],[Key]]&amp;"""","")</f>
        <v/>
      </c>
      <c r="BL62">
        <f ca="1">IF(Table_Question_Sets[[#This Row],[Header]]="Yes","",_xlfn.NUMBERVALUE(INDIRECT(SUBSTITUTE(ADDRESS(1,COLUMN(),4),"1","")&amp;ROW()+1))+IF(OR(Table_Question_Sets[[#This Row],[Value]]&lt;&gt;"",AND(Table_Question_Sets[[#This Row],[Data Type]]="Repeating",Table_Question_Sets[[#This Row],[Calculation Repeating]]&lt;&gt;"")),1,0))</f>
        <v>0</v>
      </c>
      <c r="BM62" t="str">
        <f ca="1" xml:space="preserve">
IF(Table_Question_Sets[[#This Row],[Data Type]]="Repeating",
OFFSET(Table_Repeating_Question_Sets[[#Headers],[Property]],MATCH(Table_Question_Sets[[#This Row],[Property]],Table_Repeating_Question_Sets[Property],0),MATCH("Calculation",Table_Repeating_Question_Sets[#Headers],0)-1,1,1),
"")</f>
        <v/>
      </c>
      <c r="BN62"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"paymentMethod": "EFT"</v>
      </c>
      <c r="BO6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"EFT"</v>
      </c>
      <c r="BP62" t="str">
        <f ca="1">IF(ISNUMBER(Table_Question_Sets[[#This Row],[Config Use Row]]),INDEX(Table_Question_Sets[Config Rollup],Table_Question_Sets[[#This Row],[Config Use Row]]),"")</f>
        <v/>
      </c>
      <c r="BQ62" t="str">
        <f ca="1">IF(ISNUMBER(Table_Question_Sets[[#This Row],[Config Use Row]]),INDEX(Table_Question_Sets[Config Keys Nested Rollup],Table_Question_Sets[[#This Row],[Config Use Row]]),"")</f>
        <v/>
      </c>
      <c r="BR62" t="str">
        <f ca="1">IF(ISNUMBER(Table_Question_Sets[[#This Row],[Config Use Row]]),INDEX(Table_Question_Sets[Calculation Rollup],Table_Question_Sets[[#This Row],[Config Use Row]]),"")</f>
        <v/>
      </c>
    </row>
    <row r="63" spans="2:70" s="15" customFormat="1" ht="21" customHeight="1">
      <c r="B63" s="8" t="s">
        <v>241</v>
      </c>
      <c r="C63" s="8"/>
      <c r="D63" s="8" t="e">
        <f ca="1" xml:space="preserve">
IF('Question Sets'!AN75(Table_Question_Sets[[#Headers],[Property]],MATCH("Rating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3"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creditCardPhoneNumberMessage</v>
      </c>
      <c r="F63" s="8" t="str">
        <f>IF(Table_Question_Sets[[#This Row],[Header]]="Yes","",IF(Table_Question_Sets[[#This Row],[Property]]&lt;&gt;"",SUBSTITUTE(Table_Question_Sets[[#This Row],[Property]]," ",""),""))</f>
        <v>CreditCardPhoneNumberMessage</v>
      </c>
      <c r="G63" s="13"/>
      <c r="H63" s="8" t="s">
        <v>156</v>
      </c>
      <c r="I63" s="8" t="s">
        <v>156</v>
      </c>
      <c r="J63" s="8"/>
      <c r="K63" s="38"/>
      <c r="L63" s="48"/>
      <c r="M63" s="48"/>
      <c r="N63" s="38"/>
      <c r="O63" s="38" t="s">
        <v>94</v>
      </c>
      <c r="P63" s="38"/>
      <c r="Q63" s="38"/>
      <c r="R63" s="38"/>
      <c r="S63" s="38"/>
      <c r="T63" s="8"/>
      <c r="U63" s="8"/>
      <c r="V63" s="8" t="s">
        <v>242</v>
      </c>
      <c r="W63" s="8"/>
      <c r="X63" s="8"/>
      <c r="Y63" s="8" t="s">
        <v>243</v>
      </c>
      <c r="Z63" s="8"/>
      <c r="AA63" s="8" t="s">
        <v>244</v>
      </c>
      <c r="AB63" s="8"/>
      <c r="AC63" s="8"/>
      <c r="AD63" s="8"/>
      <c r="AE63" s="8"/>
      <c r="AF63" s="8"/>
      <c r="AG63" s="8"/>
      <c r="AH63" s="85"/>
      <c r="AI63" s="85"/>
      <c r="AJ63" s="8"/>
      <c r="AK63"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3" s="8"/>
      <c r="AM63"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3"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3" s="8"/>
      <c r="AP63" s="18"/>
      <c r="AQ63" s="8"/>
      <c r="AR63" s="8"/>
      <c r="AS63" s="8"/>
      <c r="AT63" s="8"/>
      <c r="AU63" s="8"/>
      <c r="AV63"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3" s="18" t="str">
        <f>IF(OR(Table_Question_Sets[[#This Row],[Header]]="Yes",Table_Question_Sets[[#This Row],[Text]]=""),"",IF(OR(Table_Question_Sets[[#This Row],[Text]]="true",Table_Question_Sets[[#This Row],[Text]]="false",ISNUMBER(Table_Question_Sets[[#This Row],[Text]])),Table_Question_Sets[[#This Row],[Text]],""""&amp;Table_Question_Sets[[#This Row],[Text]]&amp;""""))</f>
        <v/>
      </c>
      <c r="AX63" s="18" t="str">
        <f>IF(AND(Table_Question_Sets[[#This Row],[Header]]&lt;&gt;"Yes",Table_Question_Sets[[#This Row],[Property]]&lt;&gt;"",Table_Question_Sets[[#This Row],[Summary Label]]&lt;&gt;""),""""&amp;Table_Question_Sets[[#This Row],[Key]]&amp;""": """&amp;Table_Question_Sets[[#This Row],[Summary Label]]&amp;"""","")</f>
        <v/>
      </c>
      <c r="AY63" s="18">
        <f ca="1">IF(Table_Question_Sets[[#This Row],[Header]]="Yes","",_xlfn.NUMBERVALUE(INDIRECT(SUBSTITUTE(ADDRESS(1,COLUMN(),4),"1","")&amp;ROW()-1))+IF(Table_Question_Sets[[#This Row],[Property]]&lt;&gt;"",1,0))</f>
        <v>2</v>
      </c>
      <c r="AZ63" s="18">
        <f ca="1">IF(Table_Question_Sets[[#This Row],[Header]]="Yes","",_xlfn.NUMBERVALUE(INDIRECT(SUBSTITUTE(ADDRESS(1,COLUMN(),4),"1","")&amp;ROW()+1))+IF(Table_Question_Sets[[#This Row],[Property]]&lt;&gt;"",1,0))</f>
        <v>6</v>
      </c>
      <c r="BA63" s="18" t="str">
        <f t="array" aca="1" ref="BA6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3"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3"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3"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
      </c>
      <c r="BE63"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v>
      </c>
      <c r="BF63" s="8" t="str">
        <f ca="1" xml:space="preserve">
IF(Table_Question_Sets[[#This Row],[Row]]="Yes","]},{""className"": ""row"",""fieldGroup"": [","")&amp;
Table_Question_Sets[[#This Row],[Config Field]]</f>
        <v>{"key":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v>
      </c>
      <c r="BG63"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3"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3" s="8" t="str">
        <f>IF(AND(Table_Question_Sets[[#This Row],[Header]]="",Table_Question_Sets[[#This Row],[Property]]&lt;&gt;"",Table_Question_Sets[[#This Row],[Field Type]]&lt;&gt;""),
""""&amp;Table_Question_Sets[[#This Row],[Key]]&amp;"""","")</f>
        <v>"creditCardPhoneNumberMessage"</v>
      </c>
      <c r="BJ63"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"creditCardPhoneNumberMessage","creditCardPhoneNumber","directDebitHeading","accountName","BSB","accountNumber"</v>
      </c>
      <c r="BK63" s="8" t="str">
        <f>IF(AND(Table_Question_Sets[[#This Row],[Header]]&lt;&gt;"Yes",Table_Question_Sets[[#This Row],[Property]]&lt;&gt;"",Table_Question_Sets[[#This Row],[Workflow Role]]&lt;&gt;""),
""""&amp;Table_Question_Sets[[#This Row],[Workflow Role]]&amp;""":"""&amp;Table_Question_Sets[[#This Row],[Key]]&amp;"""","")</f>
        <v/>
      </c>
      <c r="BL63" s="8">
        <f ca="1">IF(Table_Question_Sets[[#This Row],[Header]]="Yes","",_xlfn.NUMBERVALUE(INDIRECT(SUBSTITUTE(ADDRESS(1,COLUMN(),4),"1","")&amp;ROW()+1))+IF(OR(Table_Question_Sets[[#This Row],[Value]]&lt;&gt;"",AND(Table_Question_Sets[[#This Row],[Data Type]]="Repeating",Table_Question_Sets[[#This Row],[Calculation Repeating]]&lt;&gt;"")),1,0))</f>
        <v>0</v>
      </c>
      <c r="BM63" s="8" t="str">
        <f ca="1" xml:space="preserve">
IF(Table_Question_Sets[[#This Row],[Data Type]]="Repeating",
OFFSET(Table_Repeating_Question_Sets[[#Headers],[Property]],MATCH(Table_Question_Sets[[#This Row],[Property]],Table_Repeating_Question_Sets[Property],0),MATCH("Calculation",Table_Repeating_Question_Sets[#Headers],0)-1,1,1),
"")</f>
        <v/>
      </c>
      <c r="BN63"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3"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3" s="8" t="str">
        <f ca="1">IF(ISNUMBER(Table_Question_Sets[[#This Row],[Config Use Row]]),INDEX(Table_Question_Sets[Config Rollup],Table_Question_Sets[[#This Row],[Config Use Row]]),"")</f>
        <v/>
      </c>
      <c r="BQ63" s="8" t="str">
        <f ca="1">IF(ISNUMBER(Table_Question_Sets[[#This Row],[Config Use Row]]),INDEX(Table_Question_Sets[Config Keys Nested Rollup],Table_Question_Sets[[#This Row],[Config Use Row]]),"")</f>
        <v/>
      </c>
      <c r="BR63" s="8" t="str">
        <f ca="1">IF(ISNUMBER(Table_Question_Sets[[#This Row],[Config Use Row]]),INDEX(Table_Question_Sets[Calculation Rollup],Table_Question_Sets[[#This Row],[Config Use Row]]),"")</f>
        <v/>
      </c>
    </row>
    <row r="64" spans="2:70" ht="21" customHeight="1">
      <c r="B64" s="8" t="s">
        <v>245</v>
      </c>
      <c r="C64" s="8"/>
      <c r="D64" s="8" t="e">
        <f ca="1" xml:space="preserve">
IF('Question Sets'!AN76(Table_Question_Sets[[#Headers],[Property]],MATCH("Rating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4"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creditCardPhoneNumber</v>
      </c>
      <c r="F64" s="8" t="str">
        <f>IF(Table_Question_Sets[[#This Row],[Header]]="Yes","",IF(Table_Question_Sets[[#This Row],[Property]]&lt;&gt;"",SUBSTITUTE(Table_Question_Sets[[#This Row],[Property]]," ",""),""))</f>
        <v>CreditCardPhoneNumber</v>
      </c>
      <c r="G64" s="13"/>
      <c r="H64" s="8" t="s">
        <v>149</v>
      </c>
      <c r="I64" s="8" t="s">
        <v>47</v>
      </c>
      <c r="J64" s="8"/>
      <c r="K64" s="38" t="s">
        <v>71</v>
      </c>
      <c r="L64" s="48"/>
      <c r="M64" s="48"/>
      <c r="N64" s="38"/>
      <c r="O64" s="38" t="s">
        <v>94</v>
      </c>
      <c r="P64" s="38" t="s">
        <v>246</v>
      </c>
      <c r="Q64" s="38"/>
      <c r="R64" s="38"/>
      <c r="S64" s="38"/>
      <c r="T64" s="8" t="s">
        <v>247</v>
      </c>
      <c r="U64" s="8"/>
      <c r="V64" s="8" t="s">
        <v>242</v>
      </c>
      <c r="W64" s="8"/>
      <c r="X64" s="8"/>
      <c r="Y64" s="8"/>
      <c r="Z64" s="8"/>
      <c r="AA64" s="8"/>
      <c r="AB64" s="8"/>
      <c r="AC64" s="8"/>
      <c r="AD64" s="8"/>
      <c r="AE64" s="8"/>
      <c r="AF64" s="8"/>
      <c r="AG64" s="8"/>
      <c r="AH64" s="48"/>
      <c r="AI64" s="48"/>
      <c r="AJ64" s="8"/>
      <c r="AK64"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4" s="8"/>
      <c r="AM64"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4"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4" s="8"/>
      <c r="AP64" s="18"/>
      <c r="AQ64" s="8"/>
      <c r="AR64" s="8"/>
      <c r="AS64" s="8"/>
      <c r="AT64" s="8"/>
      <c r="AU64" s="8"/>
      <c r="AV64"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4" s="18" t="str">
        <f>IF(OR(Table_Question_Sets[[#This Row],[Header]]="Yes",Table_Question_Sets[[#This Row],[Text]]=""),"",IF(OR(Table_Question_Sets[[#This Row],[Text]]="true",Table_Question_Sets[[#This Row],[Text]]="false",ISNUMBER(Table_Question_Sets[[#This Row],[Text]])),Table_Question_Sets[[#This Row],[Text]],""""&amp;Table_Question_Sets[[#This Row],[Text]]&amp;""""))</f>
        <v/>
      </c>
      <c r="AX64" s="18" t="str">
        <f>IF(AND(Table_Question_Sets[[#This Row],[Header]]&lt;&gt;"Yes",Table_Question_Sets[[#This Row],[Property]]&lt;&gt;"",Table_Question_Sets[[#This Row],[Summary Label]]&lt;&gt;""),""""&amp;Table_Question_Sets[[#This Row],[Key]]&amp;""": """&amp;Table_Question_Sets[[#This Row],[Summary Label]]&amp;"""","")</f>
        <v/>
      </c>
      <c r="AY64" s="18">
        <f ca="1">IF(Table_Question_Sets[[#This Row],[Header]]="Yes","",_xlfn.NUMBERVALUE(INDIRECT(SUBSTITUTE(ADDRESS(1,COLUMN(),4),"1","")&amp;ROW()-1))+IF(Table_Question_Sets[[#This Row],[Property]]&lt;&gt;"",1,0))</f>
        <v>3</v>
      </c>
      <c r="AZ64" s="18">
        <f ca="1">IF(Table_Question_Sets[[#This Row],[Header]]="Yes","",_xlfn.NUMBERVALUE(INDIRECT(SUBSTITUTE(ADDRESS(1,COLUMN(),4),"1","")&amp;ROW()+1))+IF(Table_Question_Sets[[#This Row],[Property]]&lt;&gt;"",1,0))</f>
        <v>5</v>
      </c>
      <c r="BA64" s="18" t="str">
        <f t="array" aca="1" ref="BA6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4"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\'Visa\' &amp;&amp; paymentMethod != \'Mastercard\')'), ValidationService.isPhoneNumber()])}</v>
      </c>
      <c r="BC64"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4"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 Number","formatTextInput":"phoneNumber","addonLeft":{"class":"fa fa-phone"},"hideCondition":"paymentOption != 'Monthly' || (paymentMethod != 'Visa' &amp;&amp; paymentMethod != 'Mastercard')"}</v>
      </c>
      <c r="BE64"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v>
      </c>
      <c r="BF64" s="8" t="str">
        <f ca="1" xml:space="preserve">
IF(Table_Question_Sets[[#This Row],[Row]]="Yes","]},{""className"": ""row"",""fieldGroup"": [","")&amp;
Table_Question_Sets[[#This Row],[Config Field]]</f>
        <v>{"key":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v>
      </c>
      <c r="BG64"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4"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4" s="8" t="str">
        <f>IF(AND(Table_Question_Sets[[#This Row],[Header]]="",Table_Question_Sets[[#This Row],[Property]]&lt;&gt;"",Table_Question_Sets[[#This Row],[Field Type]]&lt;&gt;""),
""""&amp;Table_Question_Sets[[#This Row],[Key]]&amp;"""","")</f>
        <v>"creditCardPhoneNumber"</v>
      </c>
      <c r="BJ64"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"creditCardPhoneNumber","directDebitHeading","accountName","BSB","accountNumber"</v>
      </c>
      <c r="BK64" s="8" t="str">
        <f>IF(AND(Table_Question_Sets[[#This Row],[Header]]&lt;&gt;"Yes",Table_Question_Sets[[#This Row],[Property]]&lt;&gt;"",Table_Question_Sets[[#This Row],[Workflow Role]]&lt;&gt;""),
""""&amp;Table_Question_Sets[[#This Row],[Workflow Role]]&amp;""":"""&amp;Table_Question_Sets[[#This Row],[Key]]&amp;"""","")</f>
        <v/>
      </c>
      <c r="BL64" s="8">
        <f ca="1">IF(Table_Question_Sets[[#This Row],[Header]]="Yes","",_xlfn.NUMBERVALUE(INDIRECT(SUBSTITUTE(ADDRESS(1,COLUMN(),4),"1","")&amp;ROW()+1))+IF(OR(Table_Question_Sets[[#This Row],[Value]]&lt;&gt;"",AND(Table_Question_Sets[[#This Row],[Data Type]]="Repeating",Table_Question_Sets[[#This Row],[Calculation Repeating]]&lt;&gt;"")),1,0))</f>
        <v>0</v>
      </c>
      <c r="BM64" s="8" t="str">
        <f ca="1" xml:space="preserve">
IF(Table_Question_Sets[[#This Row],[Data Type]]="Repeating",
OFFSET(Table_Repeating_Question_Sets[[#Headers],[Property]],MATCH(Table_Question_Sets[[#This Row],[Property]],Table_Repeating_Question_Sets[Property],0),MATCH("Calculation",Table_Repeating_Question_Sets[#Headers],0)-1,1,1),
"")</f>
        <v/>
      </c>
      <c r="BN64"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4"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4" s="8" t="str">
        <f ca="1">IF(ISNUMBER(Table_Question_Sets[[#This Row],[Config Use Row]]),INDEX(Table_Question_Sets[Config Rollup],Table_Question_Sets[[#This Row],[Config Use Row]]),"")</f>
        <v/>
      </c>
      <c r="BQ64" s="8" t="str">
        <f ca="1">IF(ISNUMBER(Table_Question_Sets[[#This Row],[Config Use Row]]),INDEX(Table_Question_Sets[Config Keys Nested Rollup],Table_Question_Sets[[#This Row],[Config Use Row]]),"")</f>
        <v/>
      </c>
      <c r="BR64" s="8" t="str">
        <f ca="1">IF(ISNUMBER(Table_Question_Sets[[#This Row],[Config Use Row]]),INDEX(Table_Question_Sets[Calculation Rollup],Table_Question_Sets[[#This Row],[Config Use Row]]),"")</f>
        <v/>
      </c>
    </row>
    <row r="65" spans="2:70" ht="21" customHeight="1">
      <c r="B65" s="8" t="s">
        <v>248</v>
      </c>
      <c r="C65" s="8"/>
      <c r="D65" s="8" t="e">
        <f ca="1" xml:space="preserve">
IF('Question Sets'!AN77(Table_Question_Sets[[#Headers],[Property]],MATCH("Rating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5"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directDebitHeading</v>
      </c>
      <c r="F65" s="8" t="str">
        <f>IF(Table_Question_Sets[[#This Row],[Header]]="Yes","",IF(Table_Question_Sets[[#This Row],[Property]]&lt;&gt;"",SUBSTITUTE(Table_Question_Sets[[#This Row],[Property]]," ",""),""))</f>
        <v>DirectDebitHeading</v>
      </c>
      <c r="G65" s="13"/>
      <c r="H65" s="8" t="s">
        <v>156</v>
      </c>
      <c r="I65" s="8" t="s">
        <v>156</v>
      </c>
      <c r="J65" s="8"/>
      <c r="K65" s="38"/>
      <c r="L65" s="48"/>
      <c r="M65" s="48"/>
      <c r="N65" s="38"/>
      <c r="O65" s="38" t="s">
        <v>94</v>
      </c>
      <c r="P65" s="38"/>
      <c r="Q65" s="38"/>
      <c r="R65" s="38"/>
      <c r="S65" s="38"/>
      <c r="T65" s="8"/>
      <c r="U65" s="8"/>
      <c r="V65" s="8" t="s">
        <v>249</v>
      </c>
      <c r="W65" s="8"/>
      <c r="X65" s="8"/>
      <c r="Y65" s="8" t="s">
        <v>250</v>
      </c>
      <c r="Z65" s="8"/>
      <c r="AA65" s="8"/>
      <c r="AB65" s="8"/>
      <c r="AC65" s="8"/>
      <c r="AD65" s="8"/>
      <c r="AE65" s="8"/>
      <c r="AF65" s="8"/>
      <c r="AG65" s="8"/>
      <c r="AH65" s="48"/>
      <c r="AI65" s="48"/>
      <c r="AJ65" s="8"/>
      <c r="AK65"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5" s="8"/>
      <c r="AM65"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5"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5" s="8"/>
      <c r="AP65" s="18"/>
      <c r="AQ65" s="8"/>
      <c r="AR65" s="8"/>
      <c r="AS65" s="8"/>
      <c r="AT65" s="8"/>
      <c r="AU65" s="8"/>
      <c r="AV65"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5" s="18" t="str">
        <f>IF(OR(Table_Question_Sets[[#This Row],[Header]]="Yes",Table_Question_Sets[[#This Row],[Text]]=""),"",IF(OR(Table_Question_Sets[[#This Row],[Text]]="true",Table_Question_Sets[[#This Row],[Text]]="false",ISNUMBER(Table_Question_Sets[[#This Row],[Text]])),Table_Question_Sets[[#This Row],[Text]],""""&amp;Table_Question_Sets[[#This Row],[Text]]&amp;""""))</f>
        <v/>
      </c>
      <c r="AX65" s="18" t="str">
        <f>IF(AND(Table_Question_Sets[[#This Row],[Header]]&lt;&gt;"Yes",Table_Question_Sets[[#This Row],[Property]]&lt;&gt;"",Table_Question_Sets[[#This Row],[Summary Label]]&lt;&gt;""),""""&amp;Table_Question_Sets[[#This Row],[Key]]&amp;""": """&amp;Table_Question_Sets[[#This Row],[Summary Label]]&amp;"""","")</f>
        <v/>
      </c>
      <c r="AY65" s="18">
        <f ca="1">IF(Table_Question_Sets[[#This Row],[Header]]="Yes","",_xlfn.NUMBERVALUE(INDIRECT(SUBSTITUTE(ADDRESS(1,COLUMN(),4),"1","")&amp;ROW()-1))+IF(Table_Question_Sets[[#This Row],[Property]]&lt;&gt;"",1,0))</f>
        <v>4</v>
      </c>
      <c r="AZ65" s="18">
        <f ca="1">IF(Table_Question_Sets[[#This Row],[Header]]="Yes","",_xlfn.NUMBERVALUE(INDIRECT(SUBSTITUTE(ADDRESS(1,COLUMN(),4),"1","")&amp;ROW()+1))+IF(Table_Question_Sets[[#This Row],[Property]]&lt;&gt;"",1,0))</f>
        <v>4</v>
      </c>
      <c r="BA65" s="18" t="str">
        <f t="array" aca="1" ref="BA6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5"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5"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5"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"templateOptions":{"content":{"heading3":"Direct Debit account details"},"hideCondition":"paymentOption != 'Monthly' || paymentMethod != 'Direct Debit'"}</v>
      </c>
      <c r="BE65"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"directDebitHeading","type": "content-field","className":"col-xs-12","templateOptions":{"content":{"heading3":"Direct Debit account details"},"hideCondition":"paymentOption != 'Monthly' || paymentMethod != 'Direct Debit'"},"validators": {"validation": Validators.compose([])}}</v>
      </c>
      <c r="BF65" s="8" t="str">
        <f ca="1" xml:space="preserve">
IF(Table_Question_Sets[[#This Row],[Row]]="Yes","]},{""className"": ""row"",""fieldGroup"": [","")&amp;
Table_Question_Sets[[#This Row],[Config Field]]</f>
        <v>{"key": "directDebitHeading","type": "content-field","className":"col-xs-12","templateOptions":{"content":{"heading3":"Direct Debit account details"},"hideCondition":"paymentOption != 'Monthly' || paymentMethod != 'Direct Debit'"},"validators": {"validation": Validators.compose([])}}</v>
      </c>
      <c r="BG65"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5"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5" s="8" t="str">
        <f>IF(AND(Table_Question_Sets[[#This Row],[Header]]="",Table_Question_Sets[[#This Row],[Property]]&lt;&gt;"",Table_Question_Sets[[#This Row],[Field Type]]&lt;&gt;""),
""""&amp;Table_Question_Sets[[#This Row],[Key]]&amp;"""","")</f>
        <v>"directDebitHeading"</v>
      </c>
      <c r="BJ65"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"directDebitHeading","accountName","BSB","accountNumber"</v>
      </c>
      <c r="BK65" s="8" t="str">
        <f>IF(AND(Table_Question_Sets[[#This Row],[Header]]&lt;&gt;"Yes",Table_Question_Sets[[#This Row],[Property]]&lt;&gt;"",Table_Question_Sets[[#This Row],[Workflow Role]]&lt;&gt;""),
""""&amp;Table_Question_Sets[[#This Row],[Workflow Role]]&amp;""":"""&amp;Table_Question_Sets[[#This Row],[Key]]&amp;"""","")</f>
        <v/>
      </c>
      <c r="BL65" s="8">
        <f ca="1">IF(Table_Question_Sets[[#This Row],[Header]]="Yes","",_xlfn.NUMBERVALUE(INDIRECT(SUBSTITUTE(ADDRESS(1,COLUMN(),4),"1","")&amp;ROW()+1))+IF(OR(Table_Question_Sets[[#This Row],[Value]]&lt;&gt;"",AND(Table_Question_Sets[[#This Row],[Data Type]]="Repeating",Table_Question_Sets[[#This Row],[Calculation Repeating]]&lt;&gt;"")),1,0))</f>
        <v>0</v>
      </c>
      <c r="BM65" s="8" t="str">
        <f ca="1" xml:space="preserve">
IF(Table_Question_Sets[[#This Row],[Data Type]]="Repeating",
OFFSET(Table_Repeating_Question_Sets[[#Headers],[Property]],MATCH(Table_Question_Sets[[#This Row],[Property]],Table_Repeating_Question_Sets[Property],0),MATCH("Calculation",Table_Repeating_Question_Sets[#Headers],0)-1,1,1),
"")</f>
        <v/>
      </c>
      <c r="BN65"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5"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5" s="8" t="str">
        <f ca="1">IF(ISNUMBER(Table_Question_Sets[[#This Row],[Config Use Row]]),INDEX(Table_Question_Sets[Config Rollup],Table_Question_Sets[[#This Row],[Config Use Row]]),"")</f>
        <v/>
      </c>
      <c r="BQ65" s="8" t="str">
        <f ca="1">IF(ISNUMBER(Table_Question_Sets[[#This Row],[Config Use Row]]),INDEX(Table_Question_Sets[Config Keys Nested Rollup],Table_Question_Sets[[#This Row],[Config Use Row]]),"")</f>
        <v/>
      </c>
      <c r="BR65" s="8" t="str">
        <f ca="1">IF(ISNUMBER(Table_Question_Sets[[#This Row],[Config Use Row]]),INDEX(Table_Question_Sets[Calculation Rollup],Table_Question_Sets[[#This Row],[Config Use Row]]),"")</f>
        <v/>
      </c>
    </row>
    <row r="66" spans="2:70" ht="21" customHeight="1">
      <c r="B66" s="8" t="s">
        <v>251</v>
      </c>
      <c r="C66" s="8"/>
      <c r="D66" s="8" t="e">
        <f ca="1" xml:space="preserve">
IF('Question Sets'!AN78(Table_Question_Sets[[#Headers],[Property]],MATCH("Rating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6"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accountName</v>
      </c>
      <c r="F66" s="8" t="str">
        <f>IF(Table_Question_Sets[[#This Row],[Header]]="Yes","",IF(Table_Question_Sets[[#This Row],[Property]]&lt;&gt;"",SUBSTITUTE(Table_Question_Sets[[#This Row],[Property]]," ",""),""))</f>
        <v>AccountName</v>
      </c>
      <c r="G66" s="10"/>
      <c r="H66" t="s">
        <v>47</v>
      </c>
      <c r="I66" t="s">
        <v>47</v>
      </c>
      <c r="J66" s="8"/>
      <c r="K66" t="s">
        <v>71</v>
      </c>
      <c r="L66" s="48"/>
      <c r="M66" s="48"/>
      <c r="N66" s="38"/>
      <c r="O66" s="38" t="s">
        <v>94</v>
      </c>
      <c r="P66" s="38" t="s">
        <v>246</v>
      </c>
      <c r="Q66" s="38"/>
      <c r="R66" s="38"/>
      <c r="S66" s="38"/>
      <c r="T66" s="8" t="s">
        <v>251</v>
      </c>
      <c r="U66" s="8"/>
      <c r="V66" s="8" t="s">
        <v>249</v>
      </c>
      <c r="W66" s="1" t="s">
        <v>252</v>
      </c>
      <c r="X66" s="8"/>
      <c r="Y66" s="8"/>
      <c r="Z66" s="8"/>
      <c r="AA66" s="8"/>
      <c r="AB66" s="8"/>
      <c r="AC66" s="8"/>
      <c r="AD66" s="8"/>
      <c r="AE66" s="8"/>
      <c r="AF66" s="8"/>
      <c r="AG66" s="8"/>
      <c r="AH66" s="48"/>
      <c r="AI66" s="48"/>
      <c r="AJ66" s="8"/>
      <c r="AK66"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6" s="8"/>
      <c r="AM66"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6"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6" s="8"/>
      <c r="AP66" s="18"/>
      <c r="AQ66" s="8"/>
      <c r="AR66" s="8"/>
      <c r="AS66" s="8" t="s">
        <v>253</v>
      </c>
      <c r="AT66" s="8"/>
      <c r="AU66" s="8"/>
      <c r="AV66"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6" s="18" t="str">
        <f>IF(OR(Table_Question_Sets[[#This Row],[Header]]="Yes",Table_Question_Sets[[#This Row],[Text]]=""),"",IF(OR(Table_Question_Sets[[#This Row],[Text]]="true",Table_Question_Sets[[#This Row],[Text]]="false",ISNUMBER(Table_Question_Sets[[#This Row],[Text]])),Table_Question_Sets[[#This Row],[Text]],""""&amp;Table_Question_Sets[[#This Row],[Text]]&amp;""""))</f>
        <v/>
      </c>
      <c r="AX66" s="18" t="str">
        <f>IF(AND(Table_Question_Sets[[#This Row],[Header]]&lt;&gt;"Yes",Table_Question_Sets[[#This Row],[Property]]&lt;&gt;"",Table_Question_Sets[[#This Row],[Summary Label]]&lt;&gt;""),""""&amp;Table_Question_Sets[[#This Row],[Key]]&amp;""": """&amp;Table_Question_Sets[[#This Row],[Summary Label]]&amp;"""","")</f>
        <v/>
      </c>
      <c r="AY66" s="18">
        <f ca="1">IF(Table_Question_Sets[[#This Row],[Header]]="Yes","",_xlfn.NUMBERVALUE(INDIRECT(SUBSTITUTE(ADDRESS(1,COLUMN(),4),"1","")&amp;ROW()-1))+IF(Table_Question_Sets[[#This Row],[Property]]&lt;&gt;"",1,0))</f>
        <v>5</v>
      </c>
      <c r="AZ66" s="18">
        <f ca="1">IF(Table_Question_Sets[[#This Row],[Header]]="Yes","",_xlfn.NUMBERVALUE(INDIRECT(SUBSTITUTE(ADDRESS(1,COLUMN(),4),"1","")&amp;ROW()+1))+IF(Table_Question_Sets[[#This Row],[Property]]&lt;&gt;"",1,0))</f>
        <v>3</v>
      </c>
      <c r="BA66" s="18" t="str">
        <f t="array" aca="1" ref="BA6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6"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\'Direct Debit\''), ValidationService.isName()])}</v>
      </c>
      <c r="BC66"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6"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Name","hideCondition":"paymentOption != 'Monthly' || paymentMethod != 'Direct Debit'"}</v>
      </c>
      <c r="BE66"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v>
      </c>
      <c r="BF66" s="8" t="str">
        <f ca="1" xml:space="preserve">
IF(Table_Question_Sets[[#This Row],[Row]]="Yes","]},{""className"": ""row"",""fieldGroup"": [","")&amp;
Table_Question_Sets[[#This Row],[Config Field]]</f>
        <v>{"key":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v>
      </c>
      <c r="BG66"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6"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6" s="8" t="str">
        <f>IF(AND(Table_Question_Sets[[#This Row],[Header]]="",Table_Question_Sets[[#This Row],[Property]]&lt;&gt;"",Table_Question_Sets[[#This Row],[Field Type]]&lt;&gt;""),
""""&amp;Table_Question_Sets[[#This Row],[Key]]&amp;"""","")</f>
        <v>"accountName"</v>
      </c>
      <c r="BJ66"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"accountName","BSB","accountNumber"</v>
      </c>
      <c r="BK66" s="8" t="str">
        <f>IF(AND(Table_Question_Sets[[#This Row],[Header]]&lt;&gt;"Yes",Table_Question_Sets[[#This Row],[Property]]&lt;&gt;"",Table_Question_Sets[[#This Row],[Workflow Role]]&lt;&gt;""),
""""&amp;Table_Question_Sets[[#This Row],[Workflow Role]]&amp;""":"""&amp;Table_Question_Sets[[#This Row],[Key]]&amp;"""","")</f>
        <v>"directDebitAccountName":"accountName"</v>
      </c>
      <c r="BL66" s="8">
        <f ca="1">IF(Table_Question_Sets[[#This Row],[Header]]="Yes","",_xlfn.NUMBERVALUE(INDIRECT(SUBSTITUTE(ADDRESS(1,COLUMN(),4),"1","")&amp;ROW()+1))+IF(OR(Table_Question_Sets[[#This Row],[Value]]&lt;&gt;"",AND(Table_Question_Sets[[#This Row],[Data Type]]="Repeating",Table_Question_Sets[[#This Row],[Calculation Repeating]]&lt;&gt;"")),1,0))</f>
        <v>0</v>
      </c>
      <c r="BM66" s="8" t="str">
        <f ca="1" xml:space="preserve">
IF(Table_Question_Sets[[#This Row],[Data Type]]="Repeating",
OFFSET(Table_Repeating_Question_Sets[[#Headers],[Property]],MATCH(Table_Question_Sets[[#This Row],[Property]],Table_Repeating_Question_Sets[Property],0),MATCH("Calculation",Table_Repeating_Question_Sets[#Headers],0)-1,1,1),
"")</f>
        <v/>
      </c>
      <c r="BN66"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6"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6" s="8" t="str">
        <f ca="1">IF(ISNUMBER(Table_Question_Sets[[#This Row],[Config Use Row]]),INDEX(Table_Question_Sets[Config Rollup],Table_Question_Sets[[#This Row],[Config Use Row]]),"")</f>
        <v/>
      </c>
      <c r="BQ66" s="8" t="str">
        <f ca="1">IF(ISNUMBER(Table_Question_Sets[[#This Row],[Config Use Row]]),INDEX(Table_Question_Sets[Config Keys Nested Rollup],Table_Question_Sets[[#This Row],[Config Use Row]]),"")</f>
        <v/>
      </c>
      <c r="BR66" s="8" t="str">
        <f ca="1">IF(ISNUMBER(Table_Question_Sets[[#This Row],[Config Use Row]]),INDEX(Table_Question_Sets[Calculation Rollup],Table_Question_Sets[[#This Row],[Config Use Row]]),"")</f>
        <v/>
      </c>
    </row>
    <row r="67" spans="2:70" ht="21" customHeight="1">
      <c r="B67" s="8" t="s">
        <v>254</v>
      </c>
      <c r="C67" s="8"/>
      <c r="D67" s="8" t="e">
        <f ca="1" xml:space="preserve">
IF('Question Sets'!AN79(Table_Question_Sets[[#Headers],[Property]],MATCH("Rating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7"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BSB</v>
      </c>
      <c r="F67" s="8" t="str">
        <f>IF(Table_Question_Sets[[#This Row],[Header]]="Yes","",IF(Table_Question_Sets[[#This Row],[Property]]&lt;&gt;"",SUBSTITUTE(Table_Question_Sets[[#This Row],[Property]]," ",""),""))</f>
        <v>BSB</v>
      </c>
      <c r="G67" s="10"/>
      <c r="H67" t="s">
        <v>47</v>
      </c>
      <c r="I67" t="s">
        <v>47</v>
      </c>
      <c r="J67" s="8"/>
      <c r="K67" t="s">
        <v>71</v>
      </c>
      <c r="L67" s="48"/>
      <c r="M67" s="48"/>
      <c r="N67" s="38"/>
      <c r="O67">
        <v>6</v>
      </c>
      <c r="P67">
        <v>3</v>
      </c>
      <c r="Q67" s="38"/>
      <c r="R67" s="38"/>
      <c r="S67" s="38"/>
      <c r="T67" s="8" t="s">
        <v>254</v>
      </c>
      <c r="U67" s="8"/>
      <c r="V67" s="8" t="s">
        <v>249</v>
      </c>
      <c r="W67" s="89" t="s">
        <v>255</v>
      </c>
      <c r="X67" s="8"/>
      <c r="Y67" s="8"/>
      <c r="Z67" s="8"/>
      <c r="AA67" s="8"/>
      <c r="AB67" s="8"/>
      <c r="AC67" s="8"/>
      <c r="AD67" s="8"/>
      <c r="AE67" s="8"/>
      <c r="AF67" s="8"/>
      <c r="AG67" s="8"/>
      <c r="AH67" s="48"/>
      <c r="AI67" s="48"/>
      <c r="AJ67" s="8"/>
      <c r="AK67"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7" s="8"/>
      <c r="AM67"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7"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7" s="8"/>
      <c r="AP67" s="18"/>
      <c r="AQ67" s="8"/>
      <c r="AR67" s="8"/>
      <c r="AS67" s="8" t="s">
        <v>256</v>
      </c>
      <c r="AT67" s="8"/>
      <c r="AU67" s="8"/>
      <c r="AV67"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7" s="18" t="str">
        <f>IF(OR(Table_Question_Sets[[#This Row],[Header]]="Yes",Table_Question_Sets[[#This Row],[Text]]=""),"",IF(OR(Table_Question_Sets[[#This Row],[Text]]="true",Table_Question_Sets[[#This Row],[Text]]="false",ISNUMBER(Table_Question_Sets[[#This Row],[Text]])),Table_Question_Sets[[#This Row],[Text]],""""&amp;Table_Question_Sets[[#This Row],[Text]]&amp;""""))</f>
        <v/>
      </c>
      <c r="AX67" s="18" t="str">
        <f>IF(AND(Table_Question_Sets[[#This Row],[Header]]&lt;&gt;"Yes",Table_Question_Sets[[#This Row],[Property]]&lt;&gt;"",Table_Question_Sets[[#This Row],[Summary Label]]&lt;&gt;""),""""&amp;Table_Question_Sets[[#This Row],[Key]]&amp;""": """&amp;Table_Question_Sets[[#This Row],[Summary Label]]&amp;"""","")</f>
        <v/>
      </c>
      <c r="AY67" s="18">
        <f ca="1">IF(Table_Question_Sets[[#This Row],[Header]]="Yes","",_xlfn.NUMBERVALUE(INDIRECT(SUBSTITUTE(ADDRESS(1,COLUMN(),4),"1","")&amp;ROW()-1))+IF(Table_Question_Sets[[#This Row],[Property]]&lt;&gt;"",1,0))</f>
        <v>6</v>
      </c>
      <c r="AZ67" s="18">
        <f ca="1">IF(Table_Question_Sets[[#This Row],[Header]]="Yes","",_xlfn.NUMBERVALUE(INDIRECT(SUBSTITUTE(ADDRESS(1,COLUMN(),4),"1","")&amp;ROW()+1))+IF(Table_Question_Sets[[#This Row],[Property]]&lt;&gt;"",1,0))</f>
        <v>2</v>
      </c>
      <c r="BA67" s="18" t="str">
        <f t="array" aca="1" ref="BA6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7"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\'Direct Debit\''), ValidationService.isBSB()])}</v>
      </c>
      <c r="BC67"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7"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"templateOptions":{"label":"BSB","hideCondition":"paymentOption != 'Monthly' || paymentMethod != 'Direct Debit'"}</v>
      </c>
      <c r="BE67"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"BSB","type": "input-field","className":"col-xs-6 col-sm-3","templateOptions":{"label":"BSB","hideCondition":"paymentOption != 'Monthly' || paymentMethod != 'Direct Debit'"},"validators": {"validation": Validators.compose([ValidationService.required('true', 'paymentOption != \'Monthly\' || paymentMethod != \'Direct Debit\''), ValidationService.isBSB()])}}</v>
      </c>
      <c r="BF67" s="8" t="str">
        <f ca="1" xml:space="preserve">
IF(Table_Question_Sets[[#This Row],[Row]]="Yes","]},{""className"": ""row"",""fieldGroup"": [","")&amp;
Table_Question_Sets[[#This Row],[Config Field]]</f>
        <v>{"key": "BSB","type": "input-field","className":"col-xs-6 col-sm-3","templateOptions":{"label":"BSB","hideCondition":"paymentOption != 'Monthly' || paymentMethod != 'Direct Debit'"},"validators": {"validation": Validators.compose([ValidationService.required('true', 'paymentOption != \'Monthly\' || paymentMethod != \'Direct Debit\''), ValidationService.isBSB()])}}</v>
      </c>
      <c r="BG67"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7"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7" s="8" t="str">
        <f>IF(AND(Table_Question_Sets[[#This Row],[Header]]="",Table_Question_Sets[[#This Row],[Property]]&lt;&gt;"",Table_Question_Sets[[#This Row],[Field Type]]&lt;&gt;""),
""""&amp;Table_Question_Sets[[#This Row],[Key]]&amp;"""","")</f>
        <v>"BSB"</v>
      </c>
      <c r="BJ67"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"BSB","accountNumber"</v>
      </c>
      <c r="BK67" s="8" t="str">
        <f>IF(AND(Table_Question_Sets[[#This Row],[Header]]&lt;&gt;"Yes",Table_Question_Sets[[#This Row],[Property]]&lt;&gt;"",Table_Question_Sets[[#This Row],[Workflow Role]]&lt;&gt;""),
""""&amp;Table_Question_Sets[[#This Row],[Workflow Role]]&amp;""":"""&amp;Table_Question_Sets[[#This Row],[Key]]&amp;"""","")</f>
        <v>"directDebitBSB":"BSB"</v>
      </c>
      <c r="BL67" s="8">
        <f ca="1">IF(Table_Question_Sets[[#This Row],[Header]]="Yes","",_xlfn.NUMBERVALUE(INDIRECT(SUBSTITUTE(ADDRESS(1,COLUMN(),4),"1","")&amp;ROW()+1))+IF(OR(Table_Question_Sets[[#This Row],[Value]]&lt;&gt;"",AND(Table_Question_Sets[[#This Row],[Data Type]]="Repeating",Table_Question_Sets[[#This Row],[Calculation Repeating]]&lt;&gt;"")),1,0))</f>
        <v>0</v>
      </c>
      <c r="BM67" s="8" t="str">
        <f ca="1" xml:space="preserve">
IF(Table_Question_Sets[[#This Row],[Data Type]]="Repeating",
OFFSET(Table_Repeating_Question_Sets[[#Headers],[Property]],MATCH(Table_Question_Sets[[#This Row],[Property]],Table_Repeating_Question_Sets[Property],0),MATCH("Calculation",Table_Repeating_Question_Sets[#Headers],0)-1,1,1),
"")</f>
        <v/>
      </c>
      <c r="BN67"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7"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7" s="8" t="str">
        <f ca="1">IF(ISNUMBER(Table_Question_Sets[[#This Row],[Config Use Row]]),INDEX(Table_Question_Sets[Config Rollup],Table_Question_Sets[[#This Row],[Config Use Row]]),"")</f>
        <v/>
      </c>
      <c r="BQ67" s="8" t="str">
        <f ca="1">IF(ISNUMBER(Table_Question_Sets[[#This Row],[Config Use Row]]),INDEX(Table_Question_Sets[Config Keys Nested Rollup],Table_Question_Sets[[#This Row],[Config Use Row]]),"")</f>
        <v/>
      </c>
      <c r="BR67" s="8" t="str">
        <f ca="1">IF(ISNUMBER(Table_Question_Sets[[#This Row],[Config Use Row]]),INDEX(Table_Question_Sets[Calculation Rollup],Table_Question_Sets[[#This Row],[Config Use Row]]),"")</f>
        <v/>
      </c>
    </row>
    <row r="68" spans="2:70" ht="21" customHeight="1">
      <c r="B68" t="s">
        <v>257</v>
      </c>
      <c r="C68"/>
      <c r="D68" t="e">
        <f ca="1" xml:space="preserve">
IF('Question Sets'!AN80(Table_Question_Sets[[#Headers],[Property]],MATCH("Rating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accountNumber</v>
      </c>
      <c r="F68" t="str">
        <f>IF(Table_Question_Sets[[#This Row],[Header]]="Yes","",IF(Table_Question_Sets[[#This Row],[Property]]&lt;&gt;"",SUBSTITUTE(Table_Question_Sets[[#This Row],[Property]]," ",""),""))</f>
        <v>AccountNumber</v>
      </c>
      <c r="G68" s="82"/>
      <c r="H68" t="s">
        <v>47</v>
      </c>
      <c r="I68" t="s">
        <v>47</v>
      </c>
      <c r="J68"/>
      <c r="K68" t="s">
        <v>71</v>
      </c>
      <c r="L68"/>
      <c r="M68"/>
      <c r="N68"/>
      <c r="O68">
        <v>6</v>
      </c>
      <c r="P68">
        <v>3</v>
      </c>
      <c r="Q68"/>
      <c r="R68"/>
      <c r="S68"/>
      <c r="T68" t="s">
        <v>257</v>
      </c>
      <c r="U68"/>
      <c r="V68" s="8" t="s">
        <v>249</v>
      </c>
      <c r="W68" s="91" t="s">
        <v>258</v>
      </c>
      <c r="X68"/>
      <c r="Y68"/>
      <c r="Z68"/>
      <c r="AA68"/>
      <c r="AB68"/>
      <c r="AC68"/>
      <c r="AD68"/>
      <c r="AE68"/>
      <c r="AF68"/>
      <c r="AG68"/>
      <c r="AH68"/>
      <c r="AI68"/>
      <c r="AJ68"/>
      <c r="AK6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8"/>
      <c r="AM6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6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8"/>
      <c r="AP68"/>
      <c r="AQ68"/>
      <c r="AR68"/>
      <c r="AS68" t="s">
        <v>259</v>
      </c>
      <c r="AT68"/>
      <c r="AU68"/>
      <c r="AV68"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8" t="str">
        <f>IF(OR(Table_Question_Sets[[#This Row],[Header]]="Yes",Table_Question_Sets[[#This Row],[Text]]=""),"",IF(OR(Table_Question_Sets[[#This Row],[Text]]="true",Table_Question_Sets[[#This Row],[Text]]="false",ISNUMBER(Table_Question_Sets[[#This Row],[Text]])),Table_Question_Sets[[#This Row],[Text]],""""&amp;Table_Question_Sets[[#This Row],[Text]]&amp;""""))</f>
        <v/>
      </c>
      <c r="AX68" t="str">
        <f>IF(AND(Table_Question_Sets[[#This Row],[Header]]&lt;&gt;"Yes",Table_Question_Sets[[#This Row],[Property]]&lt;&gt;"",Table_Question_Sets[[#This Row],[Summary Label]]&lt;&gt;""),""""&amp;Table_Question_Sets[[#This Row],[Key]]&amp;""": """&amp;Table_Question_Sets[[#This Row],[Summary Label]]&amp;"""","")</f>
        <v/>
      </c>
      <c r="AY68" s="20">
        <f ca="1">IF(Table_Question_Sets[[#This Row],[Header]]="Yes","",_xlfn.NUMBERVALUE(INDIRECT(SUBSTITUTE(ADDRESS(1,COLUMN(),4),"1","")&amp;ROW()-1))+IF(Table_Question_Sets[[#This Row],[Property]]&lt;&gt;"",1,0))</f>
        <v>7</v>
      </c>
      <c r="AZ68" s="20">
        <f ca="1">IF(Table_Question_Sets[[#This Row],[Header]]="Yes","",_xlfn.NUMBERVALUE(INDIRECT(SUBSTITUTE(ADDRESS(1,COLUMN(),4),"1","")&amp;ROW()+1))+IF(Table_Question_Sets[[#This Row],[Property]]&lt;&gt;"",1,0))</f>
        <v>1</v>
      </c>
      <c r="BA68" t="str">
        <f t="array" aca="1" ref="BA6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paymentMethod != \'Direct Debit\''), ValidationService.isNumber()])}</v>
      </c>
      <c r="BC6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Number","hideCondition":"paymentOption != 'Monthly' || paymentMethod != 'Direct Debit'"}</v>
      </c>
      <c r="BE6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F68" t="str">
        <f ca="1" xml:space="preserve">
IF(Table_Question_Sets[[#This Row],[Row]]="Yes","]},{""className"": ""row"",""fieldGroup"": [","")&amp;
Table_Question_Sets[[#This Row],[Config Field]]</f>
        <v>{"key":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G6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BH6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8" t="str">
        <f>IF(AND(Table_Question_Sets[[#This Row],[Header]]="",Table_Question_Sets[[#This Row],[Property]]&lt;&gt;"",Table_Question_Sets[[#This Row],[Field Type]]&lt;&gt;""),
""""&amp;Table_Question_Sets[[#This Row],[Key]]&amp;"""","")</f>
        <v>"accountNumber"</v>
      </c>
      <c r="BJ6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"accountNumber"</v>
      </c>
      <c r="BK68" t="str">
        <f>IF(AND(Table_Question_Sets[[#This Row],[Header]]&lt;&gt;"Yes",Table_Question_Sets[[#This Row],[Property]]&lt;&gt;"",Table_Question_Sets[[#This Row],[Workflow Role]]&lt;&gt;""),
""""&amp;Table_Question_Sets[[#This Row],[Workflow Role]]&amp;""":"""&amp;Table_Question_Sets[[#This Row],[Key]]&amp;"""","")</f>
        <v>"directDebitAccountNumber":"accountNumber"</v>
      </c>
      <c r="BL68">
        <f ca="1">IF(Table_Question_Sets[[#This Row],[Header]]="Yes","",_xlfn.NUMBERVALUE(INDIRECT(SUBSTITUTE(ADDRESS(1,COLUMN(),4),"1","")&amp;ROW()+1))+IF(OR(Table_Question_Sets[[#This Row],[Value]]&lt;&gt;"",AND(Table_Question_Sets[[#This Row],[Data Type]]="Repeating",Table_Question_Sets[[#This Row],[Calculation Repeating]]&lt;&gt;"")),1,0))</f>
        <v>0</v>
      </c>
      <c r="BM68" t="str">
        <f ca="1" xml:space="preserve">
IF(Table_Question_Sets[[#This Row],[Data Type]]="Repeating",
OFFSET(Table_Repeating_Question_Sets[[#Headers],[Property]],MATCH(Table_Question_Sets[[#This Row],[Property]],Table_Repeating_Question_Sets[Property],0),MATCH("Calculation",Table_Repeating_Question_Sets[#Headers],0)-1,1,1),
"")</f>
        <v/>
      </c>
      <c r="BN6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68" t="str">
        <f ca="1">IF(ISNUMBER(Table_Question_Sets[[#This Row],[Config Use Row]]),INDEX(Table_Question_Sets[Config Rollup],Table_Question_Sets[[#This Row],[Config Use Row]]),"")</f>
        <v/>
      </c>
      <c r="BQ68" t="str">
        <f ca="1">IF(ISNUMBER(Table_Question_Sets[[#This Row],[Config Use Row]]),INDEX(Table_Question_Sets[Config Keys Nested Rollup],Table_Question_Sets[[#This Row],[Config Use Row]]),"")</f>
        <v/>
      </c>
      <c r="BR68" t="str">
        <f ca="1">IF(ISNUMBER(Table_Question_Sets[[#This Row],[Config Use Row]]),INDEX(Table_Question_Sets[Calculation Rollup],Table_Question_Sets[[#This Row],[Config Use Row]]),"")</f>
        <v/>
      </c>
    </row>
    <row r="69" spans="2:70" ht="29.25" thickBot="1">
      <c r="B69" s="32" t="s">
        <v>260</v>
      </c>
      <c r="C69" s="32" t="s">
        <v>71</v>
      </c>
      <c r="D69" s="32" t="e">
        <f ca="1" xml:space="preserve">
IF('Question Sets'!AN81(Table_Question_Sets[[#Headers],[Property]],MATCH("Rating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69" s="3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termsAndConditions</v>
      </c>
      <c r="F69" s="32" t="str">
        <f>IF(Table_Question_Sets[[#This Row],[Header]]="Yes","",IF(Table_Question_Sets[[#This Row],[Property]]&lt;&gt;"",SUBSTITUTE(Table_Question_Sets[[#This Row],[Property]]," ",""),""))</f>
        <v/>
      </c>
      <c r="G69" s="32"/>
      <c r="H69" s="32"/>
      <c r="I69" s="32"/>
      <c r="J69" s="32"/>
      <c r="K69" s="31"/>
      <c r="L69" s="32"/>
      <c r="M69" s="32"/>
      <c r="N69" s="31"/>
      <c r="O69" s="31"/>
      <c r="P69" s="31"/>
      <c r="Q69" s="31"/>
      <c r="R69" s="31"/>
      <c r="S69" s="31"/>
      <c r="T69" s="32"/>
      <c r="U69" s="32"/>
      <c r="V69" s="32"/>
      <c r="W69" s="32"/>
      <c r="X69" s="32"/>
      <c r="Y69" s="32"/>
      <c r="Z69" s="32"/>
      <c r="AA69" s="32"/>
      <c r="AB69" s="32"/>
      <c r="AC69" s="32"/>
      <c r="AD69" s="32"/>
      <c r="AE69" s="32"/>
      <c r="AF69" s="32"/>
      <c r="AG69" s="32"/>
      <c r="AH69" s="32"/>
      <c r="AI69" s="32"/>
      <c r="AJ69" s="32"/>
      <c r="AK69" s="3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69" s="32"/>
      <c r="AM69" s="3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9" s="3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69" s="32"/>
      <c r="AP69" s="31"/>
      <c r="AQ69" s="32"/>
      <c r="AR69" s="32"/>
      <c r="AS69" s="32"/>
      <c r="AT69" s="32"/>
      <c r="AU69" s="32"/>
      <c r="AV69" s="31"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69" s="31" t="str">
        <f>IF(OR(Table_Question_Sets[[#This Row],[Header]]="Yes",Table_Question_Sets[[#This Row],[Text]]=""),"",IF(OR(Table_Question_Sets[[#This Row],[Text]]="true",Table_Question_Sets[[#This Row],[Text]]="false",ISNUMBER(Table_Question_Sets[[#This Row],[Text]])),Table_Question_Sets[[#This Row],[Text]],""""&amp;Table_Question_Sets[[#This Row],[Text]]&amp;""""))</f>
        <v/>
      </c>
      <c r="AX69" s="31" t="str">
        <f>IF(AND(Table_Question_Sets[[#This Row],[Header]]&lt;&gt;"Yes",Table_Question_Sets[[#This Row],[Property]]&lt;&gt;"",Table_Question_Sets[[#This Row],[Summary Label]]&lt;&gt;""),""""&amp;Table_Question_Sets[[#This Row],[Key]]&amp;""": """&amp;Table_Question_Sets[[#This Row],[Summary Label]]&amp;"""","")</f>
        <v/>
      </c>
      <c r="AY69" s="31" t="str">
        <f ca="1">IF(Table_Question_Sets[[#This Row],[Header]]="Yes","",_xlfn.NUMBERVALUE(INDIRECT(SUBSTITUTE(ADDRESS(1,COLUMN(),4),"1","")&amp;ROW()-1))+IF(Table_Question_Sets[[#This Row],[Property]]&lt;&gt;"",1,0))</f>
        <v/>
      </c>
      <c r="AZ69" s="31" t="str">
        <f ca="1">IF(Table_Question_Sets[[#This Row],[Header]]="Yes","",_xlfn.NUMBERVALUE(INDIRECT(SUBSTITUTE(ADDRESS(1,COLUMN(),4),"1","")&amp;ROW()+1))+IF(Table_Question_Sets[[#This Row],[Property]]&lt;&gt;"",1,0))</f>
        <v/>
      </c>
      <c r="BA69" s="31" t="str">
        <f t="array" aca="1" ref="BA6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9" s="3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9" s="3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9" s="32"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9" s="3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9" s="32" t="str">
        <f xml:space="preserve">
IF(Table_Question_Sets[[#This Row],[Row]]="Yes","]},{""className"": ""row"",""fieldGroup"": [","")&amp;
Table_Question_Sets[[#This Row],[Config Field]]</f>
        <v/>
      </c>
      <c r="BG69" s="3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"termsAndConditions":[{"className": "row","fieldGroup":[{"key":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69" s="3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9" s="32" t="str">
        <f>IF(AND(Table_Question_Sets[[#This Row],[Header]]="",Table_Question_Sets[[#This Row],[Property]]&lt;&gt;"",Table_Question_Sets[[#This Row],[Field Type]]&lt;&gt;""),
""""&amp;Table_Question_Sets[[#This Row],[Key]]&amp;"""","")</f>
        <v/>
      </c>
      <c r="BJ69" s="3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"termsAndConditions":["paymentOptionEmailInvoice","directDebitDeclaration"],</v>
      </c>
      <c r="BK69" s="32" t="str">
        <f>IF(AND(Table_Question_Sets[[#This Row],[Header]]&lt;&gt;"Yes",Table_Question_Sets[[#This Row],[Property]]&lt;&gt;"",Table_Question_Sets[[#This Row],[Workflow Role]]&lt;&gt;""),
""""&amp;Table_Question_Sets[[#This Row],[Workflow Role]]&amp;""":"""&amp;Table_Question_Sets[[#This Row],[Key]]&amp;"""","")</f>
        <v/>
      </c>
      <c r="BL69" s="32" t="str">
        <f ca="1">IF(Table_Question_Sets[[#This Row],[Header]]="Yes","",_xlfn.NUMBERVALUE(INDIRECT(SUBSTITUTE(ADDRESS(1,COLUMN(),4),"1","")&amp;ROW()+1))+IF(OR(Table_Question_Sets[[#This Row],[Value]]&lt;&gt;"",AND(Table_Question_Sets[[#This Row],[Data Type]]="Repeating",Table_Question_Sets[[#This Row],[Calculation Repeating]]&lt;&gt;"")),1,0))</f>
        <v/>
      </c>
      <c r="BM69" s="32" t="str">
        <f ca="1" xml:space="preserve">
IF(Table_Question_Sets[[#This Row],[Data Type]]="Repeating",
OFFSET(Table_Repeating_Question_Sets[[#Headers],[Property]],MATCH(Table_Question_Sets[[#This Row],[Property]],Table_Repeating_Question_Sets[Property],0),MATCH("Calculation",Table_Repeating_Question_Sets[#Headers],0)-1,1,1),
"")</f>
        <v/>
      </c>
      <c r="BN69" s="32"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69" s="3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"termsAndConditions":{},</v>
      </c>
      <c r="BP69" s="32" t="str">
        <f ca="1">IF(ISNUMBER(Table_Question_Sets[[#This Row],[Config Use Row]]),INDEX(Table_Question_Sets[Config Rollup],Table_Question_Sets[[#This Row],[Config Use Row]]),"")</f>
        <v/>
      </c>
      <c r="BQ69" s="32" t="str">
        <f ca="1">IF(ISNUMBER(Table_Question_Sets[[#This Row],[Config Use Row]]),INDEX(Table_Question_Sets[Config Keys Nested Rollup],Table_Question_Sets[[#This Row],[Config Use Row]]),"")</f>
        <v/>
      </c>
      <c r="BR69" s="32" t="str">
        <f ca="1">IF(ISNUMBER(Table_Question_Sets[[#This Row],[Config Use Row]]),INDEX(Table_Question_Sets[Calculation Rollup],Table_Question_Sets[[#This Row],[Config Use Row]]),"")</f>
        <v/>
      </c>
    </row>
    <row r="70" spans="2:70" ht="21" hidden="1" customHeight="1">
      <c r="B70" s="8"/>
      <c r="C70" s="8"/>
      <c r="D70" s="8" t="e">
        <f ca="1" xml:space="preserve">
IF('Question Sets'!AN82(Table_Question_Sets[[#Headers],[Property]],MATCH("Rating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70"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70" s="8" t="str">
        <f>IF(Table_Question_Sets[[#This Row],[Header]]="Yes","",IF(Table_Question_Sets[[#This Row],[Property]]&lt;&gt;"",SUBSTITUTE(Table_Question_Sets[[#This Row],[Property]]," ",""),""))</f>
        <v/>
      </c>
      <c r="G70" s="84"/>
      <c r="H70" s="8"/>
      <c r="I70" s="8"/>
      <c r="J70" s="8"/>
      <c r="K70" s="38"/>
      <c r="L70" s="48"/>
      <c r="M70" s="48"/>
      <c r="N70" s="38"/>
      <c r="O70" s="38"/>
      <c r="P70" s="38"/>
      <c r="Q70" s="38"/>
      <c r="R70" s="38"/>
      <c r="S70" s="38"/>
      <c r="T70" s="8"/>
      <c r="U70" s="8"/>
      <c r="V70" s="8"/>
      <c r="W70" s="8"/>
      <c r="X70" s="8"/>
      <c r="Y70" s="8"/>
      <c r="Z70" s="8"/>
      <c r="AA70" s="8"/>
      <c r="AB70" s="8"/>
      <c r="AC70" s="8"/>
      <c r="AD70" s="8"/>
      <c r="AE70" s="8"/>
      <c r="AF70" s="8"/>
      <c r="AG70" s="8"/>
      <c r="AH70" s="48"/>
      <c r="AI70" s="48"/>
      <c r="AJ70" s="8"/>
      <c r="AK70" s="8"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70" s="8"/>
      <c r="AM70"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0"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0" s="8"/>
      <c r="AP70" s="18"/>
      <c r="AQ70" s="8"/>
      <c r="AR70" s="8"/>
      <c r="AS70" s="8"/>
      <c r="AT70" s="8"/>
      <c r="AU70" s="8"/>
      <c r="AV70"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70" s="18" t="str">
        <f>IF(OR(Table_Question_Sets[[#This Row],[Header]]="Yes",Table_Question_Sets[[#This Row],[Text]]=""),"",IF(OR(Table_Question_Sets[[#This Row],[Text]]="true",Table_Question_Sets[[#This Row],[Text]]="false",ISNUMBER(Table_Question_Sets[[#This Row],[Text]])),Table_Question_Sets[[#This Row],[Text]],""""&amp;Table_Question_Sets[[#This Row],[Text]]&amp;""""))</f>
        <v/>
      </c>
      <c r="AX70" s="18" t="str">
        <f>IF(AND(Table_Question_Sets[[#This Row],[Header]]&lt;&gt;"Yes",Table_Question_Sets[[#This Row],[Property]]&lt;&gt;"",Table_Question_Sets[[#This Row],[Summary Label]]&lt;&gt;""),""""&amp;Table_Question_Sets[[#This Row],[Key]]&amp;""": """&amp;Table_Question_Sets[[#This Row],[Summary Label]]&amp;"""","")</f>
        <v/>
      </c>
      <c r="AY70" s="18">
        <f ca="1">IF(Table_Question_Sets[[#This Row],[Header]]="Yes","",_xlfn.NUMBERVALUE(INDIRECT(SUBSTITUTE(ADDRESS(1,COLUMN(),4),"1","")&amp;ROW()-1))+IF(Table_Question_Sets[[#This Row],[Property]]&lt;&gt;"",1,0))</f>
        <v>0</v>
      </c>
      <c r="AZ70" s="18">
        <f ca="1">IF(Table_Question_Sets[[#This Row],[Header]]="Yes","",_xlfn.NUMBERVALUE(INDIRECT(SUBSTITUTE(ADDRESS(1,COLUMN(),4),"1","")&amp;ROW()+1))+IF(Table_Question_Sets[[#This Row],[Property]]&lt;&gt;"",1,0))</f>
        <v>2</v>
      </c>
      <c r="BA70" s="18" t="str">
        <f t="array" aca="1" ref="BA7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0"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70"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0" s="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70" s="1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70" s="8" t="str">
        <f xml:space="preserve">
IF(Table_Question_Sets[[#This Row],[Row]]="Yes","]},{""className"": ""row"",""fieldGroup"": [","")&amp;
Table_Question_Sets[[#This Row],[Config Field]]</f>
        <v/>
      </c>
      <c r="BG70"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70"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0" s="8" t="str">
        <f>IF(AND(Table_Question_Sets[[#This Row],[Header]]="",Table_Question_Sets[[#This Row],[Property]]&lt;&gt;"",Table_Question_Sets[[#This Row],[Field Type]]&lt;&gt;""),
""""&amp;Table_Question_Sets[[#This Row],[Key]]&amp;"""","")</f>
        <v/>
      </c>
      <c r="BJ70"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"paymentOptionEmailInvoice","directDebitDeclaration"</v>
      </c>
      <c r="BK70" s="8" t="str">
        <f>IF(AND(Table_Question_Sets[[#This Row],[Header]]&lt;&gt;"Yes",Table_Question_Sets[[#This Row],[Property]]&lt;&gt;"",Table_Question_Sets[[#This Row],[Workflow Role]]&lt;&gt;""),
""""&amp;Table_Question_Sets[[#This Row],[Workflow Role]]&amp;""":"""&amp;Table_Question_Sets[[#This Row],[Key]]&amp;"""","")</f>
        <v/>
      </c>
      <c r="BL70" s="8">
        <f ca="1">IF(Table_Question_Sets[[#This Row],[Header]]="Yes","",_xlfn.NUMBERVALUE(INDIRECT(SUBSTITUTE(ADDRESS(1,COLUMN(),4),"1","")&amp;ROW()+1))+IF(OR(Table_Question_Sets[[#This Row],[Value]]&lt;&gt;"",AND(Table_Question_Sets[[#This Row],[Data Type]]="Repeating",Table_Question_Sets[[#This Row],[Calculation Repeating]]&lt;&gt;"")),1,0))</f>
        <v>0</v>
      </c>
      <c r="BM70" s="8" t="str">
        <f ca="1" xml:space="preserve">
IF(Table_Question_Sets[[#This Row],[Data Type]]="Repeating",
OFFSET(Table_Repeating_Question_Sets[[#Headers],[Property]],MATCH(Table_Question_Sets[[#This Row],[Property]],Table_Repeating_Question_Sets[Property],0),MATCH("Calculation",Table_Repeating_Question_Sets[#Headers],0)-1,1,1),
"")</f>
        <v/>
      </c>
      <c r="BN70"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70"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0" s="8" t="str">
        <f ca="1">IF(ISNUMBER(Table_Question_Sets[[#This Row],[Config Use Row]]),INDEX(Table_Question_Sets[Config Rollup],Table_Question_Sets[[#This Row],[Config Use Row]]),"")</f>
        <v/>
      </c>
      <c r="BQ70" s="8" t="str">
        <f ca="1">IF(ISNUMBER(Table_Question_Sets[[#This Row],[Config Use Row]]),INDEX(Table_Question_Sets[Config Keys Nested Rollup],Table_Question_Sets[[#This Row],[Config Use Row]]),"")</f>
        <v/>
      </c>
      <c r="BR70" s="8" t="str">
        <f ca="1">IF(ISNUMBER(Table_Question_Sets[[#This Row],[Config Use Row]]),INDEX(Table_Question_Sets[Calculation Rollup],Table_Question_Sets[[#This Row],[Config Use Row]]),"")</f>
        <v/>
      </c>
    </row>
    <row r="71" spans="2:70" s="15" customFormat="1" ht="21" customHeight="1">
      <c r="B71" s="9" t="s">
        <v>261</v>
      </c>
      <c r="C71" s="8"/>
      <c r="D71" s="8" t="e">
        <f ca="1" xml:space="preserve">
IF('Question Sets'!AN83(Table_Question_Sets[[#Headers],[Property]],MATCH("Rating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71" s="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paymentOptionEmailInvoice</v>
      </c>
      <c r="F71" s="8" t="str">
        <f>IF(Table_Question_Sets[[#This Row],[Header]]="Yes","",IF(Table_Question_Sets[[#This Row],[Property]]&lt;&gt;"",SUBSTITUTE(Table_Question_Sets[[#This Row],[Property]]," ",""),""))</f>
        <v>PaymentOptionEmailInvoice</v>
      </c>
      <c r="G71" s="13"/>
      <c r="H71" s="8" t="s">
        <v>47</v>
      </c>
      <c r="I71" s="8" t="s">
        <v>262</v>
      </c>
      <c r="J71" s="8" t="s">
        <v>107</v>
      </c>
      <c r="K71" s="38" t="s">
        <v>71</v>
      </c>
      <c r="L71" s="48"/>
      <c r="M71" s="48"/>
      <c r="N71" s="38"/>
      <c r="O71" s="38" t="s">
        <v>94</v>
      </c>
      <c r="P71" s="38"/>
      <c r="Q71" s="38"/>
      <c r="R71" s="38"/>
      <c r="S71" s="38"/>
      <c r="T71" s="8"/>
      <c r="U71" s="89" t="s">
        <v>263</v>
      </c>
      <c r="V71" s="8" t="s">
        <v>264</v>
      </c>
      <c r="W71" s="8"/>
      <c r="X71" s="8"/>
      <c r="Y71" s="8"/>
      <c r="Z71" s="8"/>
      <c r="AA71" s="8"/>
      <c r="AB71" s="8"/>
      <c r="AC71" s="8"/>
      <c r="AD71" s="8"/>
      <c r="AE71" s="8"/>
      <c r="AF71" s="8"/>
      <c r="AG71" s="8"/>
      <c r="AH71" s="48"/>
      <c r="AI71" s="48"/>
      <c r="AJ71" s="8"/>
      <c r="AK71" s="89"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71" s="89"/>
      <c r="AM71" s="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71" s="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1" s="8"/>
      <c r="AP71" s="18"/>
      <c r="AQ71" s="8"/>
      <c r="AR71" s="8"/>
      <c r="AS71" s="8"/>
      <c r="AT71" s="8"/>
      <c r="AU71" s="8"/>
      <c r="AV71"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71" s="18" t="str">
        <f>IF(OR(Table_Question_Sets[[#This Row],[Header]]="Yes",Table_Question_Sets[[#This Row],[Text]]=""),"",IF(OR(Table_Question_Sets[[#This Row],[Text]]="true",Table_Question_Sets[[#This Row],[Text]]="false",ISNUMBER(Table_Question_Sets[[#This Row],[Text]])),Table_Question_Sets[[#This Row],[Text]],""""&amp;Table_Question_Sets[[#This Row],[Text]]&amp;""""))</f>
        <v/>
      </c>
      <c r="AX71" s="18" t="str">
        <f>IF(AND(Table_Question_Sets[[#This Row],[Header]]&lt;&gt;"Yes",Table_Question_Sets[[#This Row],[Property]]&lt;&gt;"",Table_Question_Sets[[#This Row],[Summary Label]]&lt;&gt;""),""""&amp;Table_Question_Sets[[#This Row],[Key]]&amp;""": """&amp;Table_Question_Sets[[#This Row],[Summary Label]]&amp;"""","")</f>
        <v/>
      </c>
      <c r="AY71" s="18">
        <f ca="1">IF(Table_Question_Sets[[#This Row],[Header]]="Yes","",_xlfn.NUMBERVALUE(INDIRECT(SUBSTITUTE(ADDRESS(1,COLUMN(),4),"1","")&amp;ROW()-1))+IF(Table_Question_Sets[[#This Row],[Property]]&lt;&gt;"",1,0))</f>
        <v>1</v>
      </c>
      <c r="AZ71" s="18">
        <f ca="1">IF(Table_Question_Sets[[#This Row],[Header]]="Yes","",_xlfn.NUMBERVALUE(INDIRECT(SUBSTITUTE(ADDRESS(1,COLUMN(),4),"1","")&amp;ROW()+1))+IF(Table_Question_Sets[[#This Row],[Property]]&lt;&gt;"",1,0))</f>
        <v>2</v>
      </c>
      <c r="BA71" s="18" t="str">
        <f t="array" aca="1" ref="BA7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71" s="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\'Yearly\'')])}</v>
      </c>
      <c r="BC71" s="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1" s="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"templateOptions":{"options":[{"value":"Yes","key":"Yes"},{"value":"No","key":"No"}],"question":"Are you happy to receive your invoice with payment methods via email?","hideCondition":"paymentOption != 'Yearly'"}</v>
      </c>
      <c r="BE71" s="1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v>
      </c>
      <c r="BF71" s="8" t="str">
        <f ca="1" xml:space="preserve">
IF(Table_Question_Sets[[#This Row],[Row]]="Yes","]},{""className"": ""row"",""fieldGroup"": [","")&amp;
Table_Question_Sets[[#This Row],[Config Field]]</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v>
      </c>
      <c r="BG71" s="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71" s="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1" s="8" t="str">
        <f>IF(AND(Table_Question_Sets[[#This Row],[Header]]="",Table_Question_Sets[[#This Row],[Property]]&lt;&gt;"",Table_Question_Sets[[#This Row],[Field Type]]&lt;&gt;""),
""""&amp;Table_Question_Sets[[#This Row],[Key]]&amp;"""","")</f>
        <v>"paymentOptionEmailInvoice"</v>
      </c>
      <c r="BJ71" s="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"paymentOptionEmailInvoice","directDebitDeclaration"</v>
      </c>
      <c r="BK71" s="8" t="str">
        <f>IF(AND(Table_Question_Sets[[#This Row],[Header]]&lt;&gt;"Yes",Table_Question_Sets[[#This Row],[Property]]&lt;&gt;"",Table_Question_Sets[[#This Row],[Workflow Role]]&lt;&gt;""),
""""&amp;Table_Question_Sets[[#This Row],[Workflow Role]]&amp;""":"""&amp;Table_Question_Sets[[#This Row],[Key]]&amp;"""","")</f>
        <v/>
      </c>
      <c r="BL71" s="8">
        <f ca="1">IF(Table_Question_Sets[[#This Row],[Header]]="Yes","",_xlfn.NUMBERVALUE(INDIRECT(SUBSTITUTE(ADDRESS(1,COLUMN(),4),"1","")&amp;ROW()+1))+IF(OR(Table_Question_Sets[[#This Row],[Value]]&lt;&gt;"",AND(Table_Question_Sets[[#This Row],[Data Type]]="Repeating",Table_Question_Sets[[#This Row],[Calculation Repeating]]&lt;&gt;"")),1,0))</f>
        <v>0</v>
      </c>
      <c r="BM71" s="8" t="str">
        <f ca="1" xml:space="preserve">
IF(Table_Question_Sets[[#This Row],[Data Type]]="Repeating",
OFFSET(Table_Repeating_Question_Sets[[#Headers],[Property]],MATCH(Table_Question_Sets[[#This Row],[Property]],Table_Repeating_Question_Sets[Property],0),MATCH("Calculation",Table_Repeating_Question_Sets[#Headers],0)-1,1,1),
"")</f>
        <v/>
      </c>
      <c r="BN71" s="8"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71" s="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1" s="8" t="str">
        <f ca="1">IF(ISNUMBER(Table_Question_Sets[[#This Row],[Config Use Row]]),INDEX(Table_Question_Sets[Config Rollup],Table_Question_Sets[[#This Row],[Config Use Row]]),"")</f>
        <v/>
      </c>
      <c r="BQ71" s="8" t="str">
        <f ca="1">IF(ISNUMBER(Table_Question_Sets[[#This Row],[Config Use Row]]),INDEX(Table_Question_Sets[Config Keys Nested Rollup],Table_Question_Sets[[#This Row],[Config Use Row]]),"")</f>
        <v/>
      </c>
      <c r="BR71" s="8" t="str">
        <f ca="1">IF(ISNUMBER(Table_Question_Sets[[#This Row],[Config Use Row]]),INDEX(Table_Question_Sets[Calculation Rollup],Table_Question_Sets[[#This Row],[Config Use Row]]),"")</f>
        <v/>
      </c>
    </row>
    <row r="72" spans="2:70" ht="21" customHeight="1">
      <c r="B72" t="s">
        <v>265</v>
      </c>
      <c r="C72"/>
      <c r="D72" t="e">
        <f ca="1" xml:space="preserve">
IF('Question Sets'!AN84(Table_Question_Sets[[#Headers],[Property]],MATCH("Rating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#REF!</v>
      </c>
      <c r="E72"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directDebitDeclaration</v>
      </c>
      <c r="F72" t="str">
        <f>IF(Table_Question_Sets[[#This Row],[Header]]="Yes","",IF(Table_Question_Sets[[#This Row],[Property]]&lt;&gt;"",SUBSTITUTE(Table_Question_Sets[[#This Row],[Property]]," ",""),""))</f>
        <v>DirectDebitDeclaration</v>
      </c>
      <c r="G72" s="82"/>
      <c r="H72" s="8" t="s">
        <v>47</v>
      </c>
      <c r="I72" s="8" t="s">
        <v>75</v>
      </c>
      <c r="J72" s="8" t="s">
        <v>107</v>
      </c>
      <c r="K72" t="s">
        <v>71</v>
      </c>
      <c r="L72"/>
      <c r="M72"/>
      <c r="N72"/>
      <c r="O72"/>
      <c r="P72"/>
      <c r="Q72"/>
      <c r="R72"/>
      <c r="S72"/>
      <c r="T72" s="9" t="s">
        <v>229</v>
      </c>
      <c r="U72"/>
      <c r="V72" s="8" t="s">
        <v>266</v>
      </c>
      <c r="W72" s="9" t="s">
        <v>230</v>
      </c>
      <c r="X72"/>
      <c r="Y72" s="8" t="s">
        <v>267</v>
      </c>
      <c r="Z72" s="89"/>
      <c r="AA72" s="89" t="str">
        <f>"I request that MGA Ezipay charge me for the costs associated with my insurance purchase using the payment details I have supplied, in accordance with my selected payment schedule, the associated PDS and the following terms and conditions:&lt;br&gt;&lt;br&gt;"</f>
        <v>I request that MGA Ezipay charge me for the costs associated with my insurance purchase using the payment details I have supplied, in accordance with my selected payment schedule, the associated PDS and the following terms and conditions:&lt;br&gt;&lt;br&gt;</v>
      </c>
      <c r="AB72" s="89"/>
      <c r="AC72" s="95" t="s">
        <v>268</v>
      </c>
      <c r="AD72"/>
      <c r="AE72"/>
      <c r="AF72"/>
      <c r="AG72"/>
      <c r="AH72"/>
      <c r="AI72"/>
      <c r="AJ72"/>
      <c r="AK72" t="str">
        <f>IF(Table_Question_Sets[[#This Row],[Value]]="",IF(Table_Question_Sets[[#This Row],[Assumed Value]]&lt;&gt;"",
IF(AND(
NOT(ISERR(DATE(RIGHT(Table_Question_Sets[[#This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Value]])-1)))),Table_Question_Sets[[#This Row],[Data Type]]="Date"),
DATE(RIGHT(Table_Question_Sets[[#This Row],[Assumed Value]],4),MID(Table_Question_Sets[[#This Row],[Assumed Value]],FIND("/",Table_Question_Sets[[#This Row],[Assumed Value]])+1,FIND("/",Table_Question_Sets[[#This Row],[Assumed Value]],FIND("/",Table_Question_Sets[[#This Row],[Assumed Value]])+1)-FIND("/",Table_Question_Sets[[#This Row],[Assumed Value]])-1),LEFT(Table_Question_Sets[[#This Row],[Assumed Value]],FIND("/",Table_Question_Sets[[#This Row],[Assumed Value]])-1)),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Row],[Value]])-1)))),Table_Question_Sets[[#This Row],[Data Type]]="Date"),
DATE(RIGHT(Table_Question_Sets[[#This Row],[Value]],4),MID(Table_Question_Sets[[#This Row],[Value]],FIND("/",Table_Question_Sets[[#This Row],[Value]])+1,FIND("/",Table_Question_Sets[[#This Row],[Value]],FIND("/",Table_Question_Sets[[#This Row],[Value]])+1)-FIND("/",Table_Question_Sets[[#This Row],[Value]])-1),LEFT(Table_Question_Sets[[#This Row],[Value]],FIND("/",Table_Question_Sets[[#This Row],[Value]])-1)),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IF(NOT(ISERR(FIND(CHAR(10),Table_Question_Sets[[#This Row],[Value]]))),SUBSTITUTE(Table_Question_Sets[[#This Row],[Value]],CHAR(10),"\n"),Table_Question_Sets[[#This Row],[Value]])))))))</f>
        <v/>
      </c>
      <c r="AL72"/>
      <c r="AM7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N7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O72"/>
      <c r="AP72"/>
      <c r="AQ72"/>
      <c r="AR72"/>
      <c r="AS72"/>
      <c r="AT72"/>
      <c r="AU72"/>
      <c r="AV72" s="18" t="str">
        <f>IF(AND(Table_Question_Sets[[#This Row],[Header]]&lt;&gt;"Yes",Table_Question_Sets[[#This Row],[Value]]&lt;&gt;""),IF(Table_Question_Sets[[#This Row],[Value]]="FALSE","false",IF(Table_Question_Sets[[#This Row],[Value]]="TRUE","true",Table_Question_Sets[[#This Row],[Value]])),IF(Table_Question_Sets[[#This Row],[Used Value]]&lt;&gt;"",IF(Table_Question_Sets[[#This Row],[Used Value]]="FALSE","false",IF(Table_Question_Sets[[#This Row],[Used Value]]="TRUE","true",Table_Question_Sets[[#This Row],[Used Value]])),""))</f>
        <v/>
      </c>
      <c r="AW72" t="str">
        <f>IF(OR(Table_Question_Sets[[#This Row],[Header]]="Yes",Table_Question_Sets[[#This Row],[Text]]=""),"",IF(OR(Table_Question_Sets[[#This Row],[Text]]="true",Table_Question_Sets[[#This Row],[Text]]="false",ISNUMBER(Table_Question_Sets[[#This Row],[Text]])),Table_Question_Sets[[#This Row],[Text]],""""&amp;Table_Question_Sets[[#This Row],[Text]]&amp;""""))</f>
        <v/>
      </c>
      <c r="AX72" t="str">
        <f>IF(AND(Table_Question_Sets[[#This Row],[Header]]&lt;&gt;"Yes",Table_Question_Sets[[#This Row],[Property]]&lt;&gt;"",Table_Question_Sets[[#This Row],[Summary Label]]&lt;&gt;""),""""&amp;Table_Question_Sets[[#This Row],[Key]]&amp;""": """&amp;Table_Question_Sets[[#This Row],[Summary Label]]&amp;"""","")</f>
        <v/>
      </c>
      <c r="AY72" s="20">
        <f ca="1">IF(Table_Question_Sets[[#This Row],[Header]]="Yes","",_xlfn.NUMBERVALUE(INDIRECT(SUBSTITUTE(ADDRESS(1,COLUMN(),4),"1","")&amp;ROW()-1))+IF(Table_Question_Sets[[#This Row],[Property]]&lt;&gt;"",1,0))</f>
        <v>2</v>
      </c>
      <c r="AZ72" s="20">
        <f ca="1">IF(Table_Question_Sets[[#This Row],[Header]]="Yes","",_xlfn.NUMBERVALUE(INDIRECT(SUBSTITUTE(ADDRESS(1,COLUMN(),4),"1","")&amp;ROW()+1))+IF(Table_Question_Sets[[#This Row],[Property]]&lt;&gt;"",1,0))</f>
        <v>1</v>
      </c>
      <c r="BA72" t="str">
        <f t="array" aca="1" ref="BA7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7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'paymentOption != \'Monthly\' || questionSetsAreValid([\'paymentMethods\']) == false'), ValidationService.acceptedDeclaration()])}</v>
      </c>
      <c r="BC7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2"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
      </c>
      <c r="BE72"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F72" t="str">
        <f ca="1" xml:space="preserve">
IF(Table_Question_Sets[[#This Row],[Row]]="Yes","]},{""className"": ""row"",""fieldGroup"": [","")&amp;
Table_Question_Sets[[#This Row],[Config Field]]</f>
        <v>{"key":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G7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BH7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2" t="str">
        <f>IF(AND(Table_Question_Sets[[#This Row],[Header]]="",Table_Question_Sets[[#This Row],[Property]]&lt;&gt;"",Table_Question_Sets[[#This Row],[Field Type]]&lt;&gt;""),
""""&amp;Table_Question_Sets[[#This Row],[Key]]&amp;"""","")</f>
        <v>"directDebitDeclaration"</v>
      </c>
      <c r="BJ7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"directDebitDeclaration"</v>
      </c>
      <c r="BK72" t="str">
        <f>IF(AND(Table_Question_Sets[[#This Row],[Header]]&lt;&gt;"Yes",Table_Question_Sets[[#This Row],[Property]]&lt;&gt;"",Table_Question_Sets[[#This Row],[Workflow Role]]&lt;&gt;""),
""""&amp;Table_Question_Sets[[#This Row],[Workflow Role]]&amp;""":"""&amp;Table_Question_Sets[[#This Row],[Key]]&amp;"""","")</f>
        <v/>
      </c>
      <c r="BL72">
        <f ca="1">IF(Table_Question_Sets[[#This Row],[Header]]="Yes","",_xlfn.NUMBERVALUE(INDIRECT(SUBSTITUTE(ADDRESS(1,COLUMN(),4),"1","")&amp;ROW()+1))+IF(OR(Table_Question_Sets[[#This Row],[Value]]&lt;&gt;"",AND(Table_Question_Sets[[#This Row],[Data Type]]="Repeating",Table_Question_Sets[[#This Row],[Calculation Repeating]]&lt;&gt;"")),1,0))</f>
        <v>0</v>
      </c>
      <c r="BM72" t="str">
        <f ca="1" xml:space="preserve">
IF(Table_Question_Sets[[#This Row],[Data Type]]="Repeating",
OFFSET(Table_Repeating_Question_Sets[[#Headers],[Property]],MATCH(Table_Question_Sets[[#This Row],[Property]],Table_Repeating_Question_Sets[Property],0),MATCH("Calculation",Table_Repeating_Question_Sets[#Headers],0)-1,1,1),
"")</f>
        <v/>
      </c>
      <c r="BN72" t="str">
        <f>IF(Table_Question_Sets[[#This Row],[Header]]&lt;&gt;"Yes",
IF(Table_Question_Sets[[#This Row],[Property]]&lt;&gt;"",
IF(Table_Question_Sets[[#This Row],[Data Type]]="Repeating",
Table_Question_Sets[[#This Row],[Calculation Repeating]],
IF(Table_Question_Sets[[#This Row],[Used Value]]&lt;&gt;"","""" &amp; Table_Question_Sets[[#This Row],[Key]] &amp; """: " &amp; IF(Table_Question_Sets[[#This Row],[Data Type]]="Number",  Table_Question_Sets[[#This Row],[Text]], Table_Question_Sets[[#This Row],[String]]),"")),""),"")</f>
        <v/>
      </c>
      <c r="BO7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72" t="str">
        <f ca="1">IF(ISNUMBER(Table_Question_Sets[[#This Row],[Config Use Row]]),INDEX(Table_Question_Sets[Config Rollup],Table_Question_Sets[[#This Row],[Config Use Row]]),"")</f>
        <v/>
      </c>
      <c r="BQ72" t="str">
        <f ca="1">IF(ISNUMBER(Table_Question_Sets[[#This Row],[Config Use Row]]),INDEX(Table_Question_Sets[Config Keys Nested Rollup],Table_Question_Sets[[#This Row],[Config Use Row]]),"")</f>
        <v/>
      </c>
      <c r="BR72" t="str">
        <f ca="1">IF(ISNUMBER(Table_Question_Sets[[#This Row],[Config Use Row]]),INDEX(Table_Question_Sets[Calculation Rollup],Table_Question_Sets[[#This Row],[Config Use Row]]),"")</f>
        <v/>
      </c>
    </row>
  </sheetData>
  <sheetProtection insertRows="0" deleteRows="0"/>
  <dataValidations count="4">
    <dataValidation type="list" allowBlank="1" showInputMessage="1" showErrorMessage="1" sqref="I40:I43 I69:I72 I45:I50 I52:I63 I5:I27 I29:I38" xr:uid="{00000000-0002-0000-0000-000000000000}">
      <formula1>Select_Input_Type</formula1>
    </dataValidation>
    <dataValidation type="list" allowBlank="1" showInputMessage="1" showErrorMessage="1" sqref="I64:I68 I44 I39 I28 I51 H5:H72" xr:uid="{00000000-0002-0000-0000-000001000000}">
      <formula1>Select_Data_Type</formula1>
    </dataValidation>
    <dataValidation type="whole" allowBlank="1" showInputMessage="1" showErrorMessage="1" sqref="L1:M4 AP72:AP1048576 AP64:AP70" xr:uid="{00000000-0002-0000-0000-000002000000}">
      <formula1>0</formula1>
      <formula2>10</formula2>
    </dataValidation>
    <dataValidation type="list" allowBlank="1" showInputMessage="1" showErrorMessage="1" sqref="N5:N72" xr:uid="{00000000-0002-0000-0000-000003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Q33"/>
  <sheetViews>
    <sheetView workbookViewId="0">
      <pane xSplit="8" topLeftCell="CJ1" activePane="topRight" state="frozen"/>
      <selection pane="topRight" activeCell="CP5" sqref="CP5"/>
    </sheetView>
  </sheetViews>
  <sheetFormatPr defaultColWidth="9.125" defaultRowHeight="21" customHeight="1"/>
  <cols>
    <col min="1" max="1" width="9.125" style="2" customWidth="1"/>
    <col min="2" max="2" width="27.25" style="2" customWidth="1"/>
    <col min="3" max="3" width="15.25" style="2" hidden="1" customWidth="1"/>
    <col min="4" max="4" width="16.375" style="2" hidden="1" customWidth="1"/>
    <col min="5" max="8" width="21.875" style="2" hidden="1" customWidth="1"/>
    <col min="9" max="22" width="10.75" style="2" customWidth="1"/>
    <col min="23" max="23" width="17.875" style="2" customWidth="1"/>
    <col min="24" max="24" width="9.25" style="2" customWidth="1"/>
    <col min="25" max="25" width="7.125" style="2" customWidth="1"/>
    <col min="26" max="29" width="3.625" style="2" customWidth="1"/>
    <col min="30" max="30" width="7.875" style="2" customWidth="1"/>
    <col min="31" max="31" width="21.375" style="2" customWidth="1"/>
    <col min="32" max="32" width="57.125" style="2" customWidth="1"/>
    <col min="33" max="34" width="28.625" style="2" customWidth="1"/>
    <col min="35" max="46" width="21.375" style="2" customWidth="1"/>
    <col min="47" max="50" width="17.875" style="2" customWidth="1"/>
    <col min="51" max="51" width="7.125" style="2" customWidth="1"/>
    <col min="52" max="52" width="17.375" style="2" customWidth="1"/>
    <col min="53" max="53" width="40.125" style="2" customWidth="1"/>
    <col min="54" max="54" width="15" style="2" customWidth="1"/>
    <col min="55" max="55" width="10.25" style="2" customWidth="1"/>
    <col min="56" max="56" width="7.125" style="2" customWidth="1"/>
    <col min="57" max="57" width="10.125" style="2" customWidth="1"/>
    <col min="58" max="58" width="12.75" style="2" customWidth="1"/>
    <col min="59" max="59" width="25.75" style="2" customWidth="1"/>
    <col min="60" max="60" width="7.125" style="2" customWidth="1"/>
    <col min="61" max="61" width="13.625" style="2" customWidth="1"/>
    <col min="62" max="62" width="9" style="2" customWidth="1"/>
    <col min="63" max="63" width="7.125" style="2" customWidth="1"/>
    <col min="64" max="64" width="8.875" style="2" customWidth="1"/>
    <col min="65" max="66" width="7.125" style="2" customWidth="1"/>
    <col min="67" max="67" width="12" style="2" customWidth="1"/>
    <col min="68" max="69" width="7.125" style="2" customWidth="1"/>
    <col min="70" max="70" width="11.25" style="2" customWidth="1"/>
    <col min="71" max="72" width="7.125" style="2" customWidth="1"/>
    <col min="73" max="73" width="40.125" style="2" customWidth="1"/>
    <col min="74" max="75" width="7.125" style="2" customWidth="1"/>
    <col min="76" max="76" width="11.625" style="2" customWidth="1"/>
    <col min="77" max="77" width="7.125" style="2" customWidth="1"/>
    <col min="78" max="78" width="25.125" style="2" customWidth="1"/>
    <col min="79" max="79" width="41.625" style="2" customWidth="1"/>
    <col min="80" max="80" width="7.125" style="2" customWidth="1"/>
    <col min="81" max="81" width="28.375" style="2" customWidth="1"/>
    <col min="82" max="82" width="121.875" style="2" customWidth="1"/>
    <col min="83" max="85" width="14.25" style="2" customWidth="1"/>
    <col min="86" max="95" width="28.375" style="2" customWidth="1"/>
    <col min="96" max="97" width="8.75" style="2" customWidth="1"/>
    <col min="98" max="98" width="23" style="2" customWidth="1"/>
    <col min="99" max="99" width="17" style="2" customWidth="1"/>
    <col min="100" max="100" width="19.375" style="2" customWidth="1"/>
    <col min="101" max="101" width="17.25" style="2" customWidth="1"/>
    <col min="102" max="102" width="22.125" style="2" customWidth="1"/>
    <col min="103" max="103" width="42.125" style="2" customWidth="1"/>
    <col min="104" max="104" width="21.875" style="2" customWidth="1"/>
    <col min="105" max="105" width="32.75" style="2" customWidth="1"/>
    <col min="106" max="109" width="15.125" style="2" customWidth="1"/>
    <col min="110" max="110" width="15.25" style="2" customWidth="1"/>
    <col min="111" max="111" width="25.25" style="2" customWidth="1"/>
    <col min="112" max="112" width="32.25" style="2" customWidth="1"/>
    <col min="113" max="113" width="24.625" style="2" customWidth="1"/>
    <col min="114" max="115" width="15.25" style="2" customWidth="1"/>
    <col min="116" max="117" width="16.25" style="2" customWidth="1"/>
    <col min="118" max="118" width="80.125" style="2" customWidth="1"/>
    <col min="119" max="121" width="16.25" style="2" customWidth="1"/>
    <col min="122" max="122" width="21.375" style="2" customWidth="1"/>
    <col min="123" max="125" width="81" style="2" customWidth="1"/>
    <col min="126" max="126" width="22.25" style="2" customWidth="1"/>
    <col min="127" max="127" width="19.625" style="2" customWidth="1"/>
    <col min="128" max="128" width="16" style="2" customWidth="1"/>
    <col min="129" max="16384" width="9.125" style="2"/>
  </cols>
  <sheetData>
    <row r="1" spans="2:95" ht="21" customHeight="1">
      <c r="I1" s="39"/>
      <c r="J1" s="39"/>
      <c r="K1" s="39"/>
      <c r="L1" s="39"/>
      <c r="M1" s="39"/>
      <c r="N1" s="39"/>
      <c r="O1" s="39"/>
      <c r="P1" s="39"/>
      <c r="Q1" s="39"/>
      <c r="R1" s="39"/>
      <c r="S1" s="16"/>
      <c r="T1" s="16"/>
      <c r="X1" s="39"/>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row>
    <row r="2" spans="2:95" ht="47.25" thickBot="1">
      <c r="B2" s="14" t="s">
        <v>269</v>
      </c>
      <c r="C2" s="14"/>
      <c r="D2" s="14"/>
      <c r="E2" s="14"/>
      <c r="F2" s="14"/>
      <c r="G2" s="14"/>
      <c r="H2" s="14"/>
      <c r="I2" s="35"/>
      <c r="J2" s="35"/>
      <c r="K2" s="35"/>
      <c r="L2" s="35"/>
      <c r="M2" s="35"/>
      <c r="N2" s="35"/>
      <c r="O2" s="35"/>
      <c r="P2" s="35"/>
      <c r="Q2" s="35"/>
      <c r="R2" s="35"/>
      <c r="S2" s="17"/>
      <c r="T2" s="17"/>
      <c r="U2" s="14"/>
      <c r="V2" s="14"/>
      <c r="W2" s="14"/>
      <c r="X2" s="35"/>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4"/>
      <c r="CO2" s="14"/>
      <c r="CP2" s="17"/>
      <c r="CQ2" s="14"/>
    </row>
    <row r="3" spans="2:95" ht="21" customHeight="1">
      <c r="I3" s="39"/>
      <c r="J3" s="39"/>
      <c r="K3" s="39"/>
      <c r="L3" s="39"/>
      <c r="M3" s="39"/>
      <c r="N3" s="39"/>
      <c r="O3" s="39"/>
      <c r="P3" s="39"/>
      <c r="Q3" s="39"/>
      <c r="R3" s="39"/>
      <c r="S3" s="16"/>
      <c r="T3" s="16"/>
      <c r="X3" s="39"/>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row>
    <row r="4" spans="2:95" ht="15">
      <c r="B4" t="s">
        <v>1</v>
      </c>
      <c r="C4" t="s">
        <v>2</v>
      </c>
      <c r="D4" t="s">
        <v>3</v>
      </c>
      <c r="E4" t="s">
        <v>4</v>
      </c>
      <c r="F4" t="s">
        <v>270</v>
      </c>
      <c r="G4" t="s">
        <v>271</v>
      </c>
      <c r="H4" t="s">
        <v>5</v>
      </c>
      <c r="I4" s="55" t="s">
        <v>272</v>
      </c>
      <c r="J4" s="55" t="s">
        <v>273</v>
      </c>
      <c r="K4" s="55" t="s">
        <v>274</v>
      </c>
      <c r="L4" s="55" t="s">
        <v>275</v>
      </c>
      <c r="M4" s="55" t="s">
        <v>276</v>
      </c>
      <c r="N4" s="55" t="s">
        <v>277</v>
      </c>
      <c r="O4" s="55" t="s">
        <v>278</v>
      </c>
      <c r="P4" s="55" t="s">
        <v>279</v>
      </c>
      <c r="Q4" s="55" t="s">
        <v>280</v>
      </c>
      <c r="R4" s="55" t="s">
        <v>281</v>
      </c>
      <c r="S4" s="20" t="s">
        <v>282</v>
      </c>
      <c r="T4" s="20" t="s">
        <v>283</v>
      </c>
      <c r="U4" t="s">
        <v>7</v>
      </c>
      <c r="V4" s="91" t="s">
        <v>8</v>
      </c>
      <c r="W4" s="91" t="s">
        <v>9</v>
      </c>
      <c r="X4" s="91" t="s">
        <v>10</v>
      </c>
      <c r="Y4" s="41" t="s">
        <v>13</v>
      </c>
      <c r="Z4" s="41" t="s">
        <v>14</v>
      </c>
      <c r="AA4" s="41" t="s">
        <v>15</v>
      </c>
      <c r="AB4" s="41" t="s">
        <v>16</v>
      </c>
      <c r="AC4" s="41" t="s">
        <v>17</v>
      </c>
      <c r="AD4" s="41" t="s">
        <v>18</v>
      </c>
      <c r="AE4" s="1" t="s">
        <v>19</v>
      </c>
      <c r="AF4" s="1" t="s">
        <v>20</v>
      </c>
      <c r="AG4" t="s">
        <v>21</v>
      </c>
      <c r="AH4" t="s">
        <v>22</v>
      </c>
      <c r="AI4" t="s">
        <v>23</v>
      </c>
      <c r="AJ4" t="s">
        <v>24</v>
      </c>
      <c r="AK4" t="s">
        <v>25</v>
      </c>
      <c r="AL4" t="s">
        <v>26</v>
      </c>
      <c r="AM4" t="s">
        <v>28</v>
      </c>
      <c r="AN4" t="s">
        <v>29</v>
      </c>
      <c r="AO4" t="s">
        <v>30</v>
      </c>
      <c r="AP4" t="s">
        <v>31</v>
      </c>
      <c r="AQ4" t="s">
        <v>32</v>
      </c>
      <c r="AR4" t="s">
        <v>33</v>
      </c>
      <c r="AS4" t="s">
        <v>34</v>
      </c>
      <c r="AT4" t="s">
        <v>40</v>
      </c>
      <c r="AU4" t="s">
        <v>42</v>
      </c>
      <c r="AV4" t="s">
        <v>43</v>
      </c>
      <c r="AW4" s="1" t="s">
        <v>45</v>
      </c>
      <c r="AX4" s="1" t="s">
        <v>46</v>
      </c>
      <c r="AY4" t="s">
        <v>284</v>
      </c>
      <c r="AZ4" t="s">
        <v>285</v>
      </c>
      <c r="BA4" t="s">
        <v>286</v>
      </c>
      <c r="BB4" t="s">
        <v>287</v>
      </c>
      <c r="BC4" t="s">
        <v>288</v>
      </c>
      <c r="BD4" t="s">
        <v>289</v>
      </c>
      <c r="BE4" t="s">
        <v>290</v>
      </c>
      <c r="BF4" t="s">
        <v>291</v>
      </c>
      <c r="BG4" t="s">
        <v>292</v>
      </c>
      <c r="BH4" t="s">
        <v>293</v>
      </c>
      <c r="BI4" t="s">
        <v>294</v>
      </c>
      <c r="BJ4" t="s">
        <v>295</v>
      </c>
      <c r="BK4" t="s">
        <v>296</v>
      </c>
      <c r="BL4" t="s">
        <v>297</v>
      </c>
      <c r="BM4" t="s">
        <v>298</v>
      </c>
      <c r="BN4" t="s">
        <v>299</v>
      </c>
      <c r="BO4" t="s">
        <v>300</v>
      </c>
      <c r="BP4" t="s">
        <v>301</v>
      </c>
      <c r="BQ4" t="s">
        <v>302</v>
      </c>
      <c r="BR4" t="s">
        <v>303</v>
      </c>
      <c r="BS4" t="s">
        <v>304</v>
      </c>
      <c r="BT4" t="s">
        <v>305</v>
      </c>
      <c r="BU4" t="s">
        <v>306</v>
      </c>
      <c r="BV4" t="s">
        <v>307</v>
      </c>
      <c r="BW4" t="s">
        <v>308</v>
      </c>
      <c r="BX4" t="s">
        <v>309</v>
      </c>
      <c r="BY4" t="s">
        <v>310</v>
      </c>
      <c r="BZ4" t="s">
        <v>311</v>
      </c>
      <c r="CA4" t="s">
        <v>312</v>
      </c>
      <c r="CB4" t="s">
        <v>313</v>
      </c>
      <c r="CC4" t="s">
        <v>38</v>
      </c>
      <c r="CD4" t="s">
        <v>65</v>
      </c>
      <c r="CE4" s="41" t="s">
        <v>50</v>
      </c>
      <c r="CF4" s="41" t="s">
        <v>51</v>
      </c>
      <c r="CG4" s="1" t="s">
        <v>52</v>
      </c>
      <c r="CH4" s="1" t="s">
        <v>53</v>
      </c>
      <c r="CI4" s="1" t="s">
        <v>55</v>
      </c>
      <c r="CJ4" s="1" t="s">
        <v>56</v>
      </c>
      <c r="CK4" s="1" t="s">
        <v>57</v>
      </c>
      <c r="CL4" s="91" t="s">
        <v>58</v>
      </c>
      <c r="CM4" s="91" t="s">
        <v>59</v>
      </c>
      <c r="CN4" s="8" t="s">
        <v>60</v>
      </c>
      <c r="CO4" s="9" t="s">
        <v>61</v>
      </c>
      <c r="CP4" s="1" t="s">
        <v>67</v>
      </c>
      <c r="CQ4" s="9" t="s">
        <v>68</v>
      </c>
    </row>
    <row r="5" spans="2:95" ht="29.25" thickBot="1">
      <c r="B5" s="32" t="s">
        <v>185</v>
      </c>
      <c r="C5" s="3" t="s">
        <v>71</v>
      </c>
      <c r="D5" s="3" t="str">
        <f ca="1">IF(Table_Repeating_Question_Sets[[#This Row],[Header]]="Yes","",
IF(INDIRECT(SUBSTITUTE(ADDRESS(1,COLUMN(),4),"1","")&amp;ROW()-1)="",
INDIRECT(SUBSTITUTE(ADDRESS(1,COLUMN(Table_Repeating_Question_Sets[[#This Row],[Property]]),4),"1","")&amp;ROW()-1),
INDIRECT(SUBSTITUTE(ADDRESS(1,COLUMN(),4),"1","")&amp;ROW()-1)))</f>
        <v/>
      </c>
      <c r="E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trailers</v>
      </c>
      <c r="F5" s="3" t="str">
        <f ca="1">IF(Table_Repeating_Question_Sets[[#This Row],[Header]]="Yes","",IF(INDIRECT(SUBSTITUTE(ADDRESS(1,COLUMN(),4),"1","")&amp;ROW()-1)="",
INDIRECT(SUBSTITUTE(ADDRESS(1,COLUMN(Table_Repeating_Question_Sets[[#This Row],[Property]]),4),"1","")&amp;ROW()-1),INDIRECT(SUBSTITUTE(ADDRESS(1,COLUMN(),4),"1","")&amp;ROW()-1)))</f>
        <v/>
      </c>
      <c r="G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[XX].trailers</v>
      </c>
      <c r="H5" s="3" t="str">
        <f>IF(Table_Repeating_Question_Sets[[#This Row],[Header]]="Yes","",IF(Table_Repeating_Question_Sets[[#This Row],[Property]]&lt;&gt;"",SUBSTITUTE(Table_Repeating_Question_Sets[[#This Row],[Property]]," ",""),""))</f>
        <v/>
      </c>
      <c r="I5" s="37"/>
      <c r="J5" s="37"/>
      <c r="K5" s="37"/>
      <c r="L5" s="37"/>
      <c r="M5" s="37"/>
      <c r="N5" s="37"/>
      <c r="O5" s="37"/>
      <c r="P5" s="37"/>
      <c r="Q5" s="37"/>
      <c r="R5" s="37"/>
      <c r="S5"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21" t="str">
        <f>IF(Table_Repeating_Question_Sets[[#This Row],[Header]]&lt;&gt;"Yes",COUNTA(Table_Repeating_Question_Sets[[#This Row],[Value 1]:[Value 10]]),"")</f>
        <v/>
      </c>
      <c r="U5" s="3"/>
      <c r="V5" s="3"/>
      <c r="W5" s="3"/>
      <c r="X5" s="47"/>
      <c r="Y5" s="3"/>
      <c r="Z5" s="3"/>
      <c r="AA5" s="3"/>
      <c r="AB5" s="3"/>
      <c r="AC5" s="3"/>
      <c r="AD5" s="3"/>
      <c r="AE5" s="3"/>
      <c r="AF5" s="3"/>
      <c r="AG5" s="3"/>
      <c r="AH5" s="3"/>
      <c r="AI5" s="3"/>
      <c r="AJ5" s="3"/>
      <c r="AK5" s="3"/>
      <c r="AL5" s="3"/>
      <c r="AM5" s="3"/>
      <c r="AN5" s="3"/>
      <c r="AO5" s="3"/>
      <c r="AP5" s="3"/>
      <c r="AQ5" s="3"/>
      <c r="AR5" s="3"/>
      <c r="AS5" s="3"/>
      <c r="AT5" s="3"/>
      <c r="AU5" s="3"/>
      <c r="AV5" s="3"/>
      <c r="AW5" s="3"/>
      <c r="AX5" s="3"/>
      <c r="AY5" s="3" t="str">
        <f ca="1">IF(Table_Repeating_Question_Sets[[#This Row],[Header]]="Yes","",IF(ISNUMBER(INDIRECT(SUBSTITUTE(ADDRESS(1,COLUMN(),4),"1","")&amp;ROW()+1)),VALUE(INDIRECT(SUBSTITUTE(ADDRESS(1,COLUMN(),4),"1","")&amp;ROW()+1)),0)+IF(Table_Repeating_Question_Sets[[#This Row],[Value 1]]&lt;&gt;"",1,0))</f>
        <v/>
      </c>
      <c r="AZ5"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5" s="3" t="str">
        <f ca="1">IF(Table_Repeating_Question_Sets[[#This Row],[Header]]="Yes","",IF(ISNUMBER(INDIRECT(SUBSTITUTE(ADDRESS(1,COLUMN(),4),"1","")&amp;ROW()+1)),VALUE(INDIRECT(SUBSTITUTE(ADDRESS(1,COLUMN(),4),"1","")&amp;ROW()+1)),0)+IF(Table_Repeating_Question_Sets[[#This Row],[Value 2]]&lt;&gt;"",1,0))</f>
        <v/>
      </c>
      <c r="BC5"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5" s="3" t="str">
        <f ca="1">IF(Table_Repeating_Question_Sets[[#This Row],[Header]]="Yes","",IF(ISNUMBER(INDIRECT(SUBSTITUTE(ADDRESS(1,COLUMN(),4),"1","")&amp;ROW()+1)),VALUE(INDIRECT(SUBSTITUTE(ADDRESS(1,COLUMN(),4),"1","")&amp;ROW()+1)),0)+IF(Table_Repeating_Question_Sets[[#This Row],[Value 3]]&lt;&gt;"",1,0))</f>
        <v/>
      </c>
      <c r="BF5"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5" s="3" t="str">
        <f ca="1">IF(Table_Repeating_Question_Sets[[#This Row],[Header]]="Yes","",IF(ISNUMBER(INDIRECT(SUBSTITUTE(ADDRESS(1,COLUMN(),4),"1","")&amp;ROW()+1)),VALUE(INDIRECT(SUBSTITUTE(ADDRESS(1,COLUMN(),4),"1","")&amp;ROW()+1)),0)+IF(Table_Repeating_Question_Sets[[#This Row],[Value 4]]&lt;&gt;"",1,0))</f>
        <v/>
      </c>
      <c r="BI5"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5" s="3" t="str">
        <f ca="1">IF(Table_Repeating_Question_Sets[[#This Row],[Header]]="Yes","",IF(ISNUMBER(INDIRECT(SUBSTITUTE(ADDRESS(1,COLUMN(),4),"1","")&amp;ROW()+1)),VALUE(INDIRECT(SUBSTITUTE(ADDRESS(1,COLUMN(),4),"1","")&amp;ROW()+1)),0)+IF(Table_Repeating_Question_Sets[[#This Row],[Value 5]]&lt;&gt;"",1,0))</f>
        <v/>
      </c>
      <c r="BL5"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5" s="3" t="str">
        <f ca="1">IF(Table_Repeating_Question_Sets[[#This Row],[Header]]="Yes","",IF(ISNUMBER(INDIRECT(SUBSTITUTE(ADDRESS(1,COLUMN(),4),"1","")&amp;ROW()+1)),VALUE(INDIRECT(SUBSTITUTE(ADDRESS(1,COLUMN(),4),"1","")&amp;ROW()+1)),0)+IF(Table_Repeating_Question_Sets[[#This Row],[Value 6]]&lt;&gt;"",1,0))</f>
        <v/>
      </c>
      <c r="BO5"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5" s="3" t="str">
        <f ca="1">IF(Table_Repeating_Question_Sets[[#This Row],[Header]]="Yes","",IF(ISNUMBER(INDIRECT(SUBSTITUTE(ADDRESS(1,COLUMN(),4),"1","")&amp;ROW()+1)),VALUE(INDIRECT(SUBSTITUTE(ADDRESS(1,COLUMN(),4),"1","")&amp;ROW()+1)),0)+IF(Table_Repeating_Question_Sets[[#This Row],[Value 7]]&lt;&gt;"",1,0))</f>
        <v/>
      </c>
      <c r="BR5"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5" s="3" t="str">
        <f ca="1">IF(Table_Repeating_Question_Sets[[#This Row],[Header]]="Yes","",IF(ISNUMBER(INDIRECT(SUBSTITUTE(ADDRESS(1,COLUMN(),4),"1","")&amp;ROW()+1)),VALUE(INDIRECT(SUBSTITUTE(ADDRESS(1,COLUMN(),4),"1","")&amp;ROW()+1)),0)+IF(Table_Repeating_Question_Sets[[#This Row],[Value 8]]&lt;&gt;"",1,0))</f>
        <v/>
      </c>
      <c r="BU5"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5" s="3" t="str">
        <f ca="1">IF(Table_Repeating_Question_Sets[[#This Row],[Header]]="Yes","",IF(ISNUMBER(INDIRECT(SUBSTITUTE(ADDRESS(1,COLUMN(),4),"1","")&amp;ROW()+1)),VALUE(INDIRECT(SUBSTITUTE(ADDRESS(1,COLUMN(),4),"1","")&amp;ROW()+1)),0)+IF(Table_Repeating_Question_Sets[[#This Row],[Value 9]]&lt;&gt;"",1,0))</f>
        <v/>
      </c>
      <c r="BX5"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5" s="3" t="str">
        <f ca="1">IF(Table_Repeating_Question_Sets[[#This Row],[Header]]="Yes","",IF(ISNUMBER(INDIRECT(SUBSTITUTE(ADDRESS(1,COLUMN(),4),"1","")&amp;ROW()+1)),VALUE(INDIRECT(SUBSTITUTE(ADDRESS(1,COLUMN(),4),"1","")&amp;ROW()+1)),0)+IF(Table_Repeating_Question_Sets[[#This Row],[Value 10]]&lt;&gt;"",1,0))</f>
        <v/>
      </c>
      <c r="CA5"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5"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5"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5" s="3" t="str">
        <f t="array" aca="1" ref="CG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5"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5" s="3" t="str">
        <f xml:space="preserve">
IF(Table_Repeating_Question_Sets[[#This Row],[Row]]="Yes","]},{""className"": ""row"",""fieldGroup"": [","")&amp;
Table_Repeating_Question_Sets[[#This Row],[Config Field]]</f>
        <v/>
      </c>
      <c r="CL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"trailers":[{"className": "row","fieldGroup":[{"key":"trailers[XX].year","type":"input-field","className":"col-xs-12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5"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N5" s="32" t="str">
        <f>IF(AND(Table_Repeating_Question_Sets[[#This Row],[Header]]="",Table_Repeating_Question_Sets[[#This Row],[Property]]&lt;&gt;"",Table_Repeating_Question_Sets[[#This Row],[Field Type]]&lt;&gt;""),
""""&amp;Table_Repeating_Question_Sets[[#This Row],[Key]]&amp;"""","")</f>
        <v/>
      </c>
      <c r="CO5"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"trailers":["year","make","registrationNo","value"],</v>
      </c>
      <c r="CP5" s="3" t="e">
        <f ca="1">IF(ISNUMBER(Table_Repeating_Question_Sets[[#This Row],[Config Use Row]]),_xlfn.NUMBERVALUE(INDEX(Table_Repeating_Question_Sets[Config Rollup],Table_Repeating_Question_Sets[[#This Row],[Config Use Row]])),"")</f>
        <v>#VALUE!</v>
      </c>
      <c r="CQ5" s="32" t="str">
        <f ca="1">IF(ISNUMBER(Table_Repeating_Question_Sets[[#This Row],[Config Use Row]]),INDEX(Table_Repeating_Question_Sets[Config Keys Nested Rollup],Table_Repeating_Question_Sets[[#This Row],[Config Use Row]]),"")</f>
        <v>"trailers":["year","make","registrationNo","value"],</v>
      </c>
    </row>
    <row r="6" spans="2:95" s="15" customFormat="1" ht="21" hidden="1" customHeight="1">
      <c r="B6" s="8"/>
      <c r="C6" s="8"/>
      <c r="D6" s="8" t="str">
        <f ca="1">IF(Table_Repeating_Question_Sets[[#This Row],[Header]]="Yes","",
IF(INDIRECT(SUBSTITUTE(ADDRESS(1,COLUMN(),4),"1","")&amp;ROW()-1)="",
INDIRECT(SUBSTITUTE(ADDRESS(1,COLUMN(Table_Repeating_Question_Sets[[#This Row],[Property]]),4),"1","")&amp;ROW()-1),
INDIRECT(SUBSTITUTE(ADDRESS(1,COLUMN(),4),"1","")&amp;ROW()-1)))</f>
        <v>Trailers</v>
      </c>
      <c r="E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8" t="str">
        <f ca="1">IF(Table_Repeating_Question_Sets[[#This Row],[Header]]="Yes","",IF(INDIRECT(SUBSTITUTE(ADDRESS(1,COLUMN(),4),"1","")&amp;ROW()-1)="",
INDIRECT(SUBSTITUTE(ADDRESS(1,COLUMN(Table_Repeating_Question_Sets[[#This Row],[Property]]),4),"1","")&amp;ROW()-1),INDIRECT(SUBSTITUTE(ADDRESS(1,COLUMN(),4),"1","")&amp;ROW()-1)))</f>
        <v>Trailers</v>
      </c>
      <c r="G6"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8" t="str">
        <f>IF(Table_Repeating_Question_Sets[[#This Row],[Header]]="Yes","",IF(Table_Repeating_Question_Sets[[#This Row],[Property]]&lt;&gt;"",SUBSTITUTE(Table_Repeating_Question_Sets[[#This Row],[Property]]," ",""),""))</f>
        <v/>
      </c>
      <c r="I6" s="56"/>
      <c r="J6" s="56"/>
      <c r="K6" s="56"/>
      <c r="L6" s="56"/>
      <c r="M6" s="56"/>
      <c r="N6" s="56"/>
      <c r="O6" s="56"/>
      <c r="P6" s="56"/>
      <c r="Q6" s="56"/>
      <c r="R6" s="56"/>
      <c r="S6"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57">
        <f>IF(Table_Repeating_Question_Sets[[#This Row],[Header]]&lt;&gt;"Yes",COUNTA(Table_Repeating_Question_Sets[[#This Row],[Value 1]:[Value 10]]),"")</f>
        <v>0</v>
      </c>
      <c r="U6" s="8"/>
      <c r="V6" s="8"/>
      <c r="W6" s="8"/>
      <c r="X6" s="48"/>
      <c r="Y6" s="8"/>
      <c r="Z6" s="8"/>
      <c r="AA6" s="8"/>
      <c r="AB6" s="8"/>
      <c r="AC6" s="8"/>
      <c r="AD6" s="8"/>
      <c r="AE6" s="8"/>
      <c r="AF6" s="8"/>
      <c r="AG6" s="8"/>
      <c r="AH6" s="8"/>
      <c r="AI6" s="8"/>
      <c r="AJ6" s="8"/>
      <c r="AK6" s="8"/>
      <c r="AL6" s="8"/>
      <c r="AM6" s="8"/>
      <c r="AN6" s="8"/>
      <c r="AO6" s="8"/>
      <c r="AP6" s="8"/>
      <c r="AQ6" s="8"/>
      <c r="AR6" s="8"/>
      <c r="AS6" s="8"/>
      <c r="AT6" s="8"/>
      <c r="AU6" s="8"/>
      <c r="AV6" s="8"/>
      <c r="AW6" s="8"/>
      <c r="AX6" s="8"/>
      <c r="AY6" s="8">
        <f ca="1">IF(Table_Repeating_Question_Sets[[#This Row],[Header]]="Yes","",IF(ISNUMBER(INDIRECT(SUBSTITUTE(ADDRESS(1,COLUMN(),4),"1","")&amp;ROW()+1)),VALUE(INDIRECT(SUBSTITUTE(ADDRESS(1,COLUMN(),4),"1","")&amp;ROW()+1)),0)+IF(Table_Repeating_Question_Sets[[#This Row],[Value 1]]&lt;&gt;"",1,0))</f>
        <v>0</v>
      </c>
      <c r="AZ6"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6" s="8">
        <f ca="1">IF(Table_Repeating_Question_Sets[[#This Row],[Header]]="Yes","",IF(ISNUMBER(INDIRECT(SUBSTITUTE(ADDRESS(1,COLUMN(),4),"1","")&amp;ROW()+1)),VALUE(INDIRECT(SUBSTITUTE(ADDRESS(1,COLUMN(),4),"1","")&amp;ROW()+1)),0)+IF(Table_Repeating_Question_Sets[[#This Row],[Value 2]]&lt;&gt;"",1,0))</f>
        <v>0</v>
      </c>
      <c r="BC6"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6" s="8">
        <f ca="1">IF(Table_Repeating_Question_Sets[[#This Row],[Header]]="Yes","",IF(ISNUMBER(INDIRECT(SUBSTITUTE(ADDRESS(1,COLUMN(),4),"1","")&amp;ROW()+1)),VALUE(INDIRECT(SUBSTITUTE(ADDRESS(1,COLUMN(),4),"1","")&amp;ROW()+1)),0)+IF(Table_Repeating_Question_Sets[[#This Row],[Value 3]]&lt;&gt;"",1,0))</f>
        <v>0</v>
      </c>
      <c r="BF6"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6" s="8">
        <f ca="1">IF(Table_Repeating_Question_Sets[[#This Row],[Header]]="Yes","",IF(ISNUMBER(INDIRECT(SUBSTITUTE(ADDRESS(1,COLUMN(),4),"1","")&amp;ROW()+1)),VALUE(INDIRECT(SUBSTITUTE(ADDRESS(1,COLUMN(),4),"1","")&amp;ROW()+1)),0)+IF(Table_Repeating_Question_Sets[[#This Row],[Value 4]]&lt;&gt;"",1,0))</f>
        <v>0</v>
      </c>
      <c r="BI6"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6" s="8">
        <f ca="1">IF(Table_Repeating_Question_Sets[[#This Row],[Header]]="Yes","",IF(ISNUMBER(INDIRECT(SUBSTITUTE(ADDRESS(1,COLUMN(),4),"1","")&amp;ROW()+1)),VALUE(INDIRECT(SUBSTITUTE(ADDRESS(1,COLUMN(),4),"1","")&amp;ROW()+1)),0)+IF(Table_Repeating_Question_Sets[[#This Row],[Value 5]]&lt;&gt;"",1,0))</f>
        <v>0</v>
      </c>
      <c r="BL6"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6" s="8">
        <f ca="1">IF(Table_Repeating_Question_Sets[[#This Row],[Header]]="Yes","",IF(ISNUMBER(INDIRECT(SUBSTITUTE(ADDRESS(1,COLUMN(),4),"1","")&amp;ROW()+1)),VALUE(INDIRECT(SUBSTITUTE(ADDRESS(1,COLUMN(),4),"1","")&amp;ROW()+1)),0)+IF(Table_Repeating_Question_Sets[[#This Row],[Value 6]]&lt;&gt;"",1,0))</f>
        <v>0</v>
      </c>
      <c r="BO6"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6" s="8">
        <f ca="1">IF(Table_Repeating_Question_Sets[[#This Row],[Header]]="Yes","",IF(ISNUMBER(INDIRECT(SUBSTITUTE(ADDRESS(1,COLUMN(),4),"1","")&amp;ROW()+1)),VALUE(INDIRECT(SUBSTITUTE(ADDRESS(1,COLUMN(),4),"1","")&amp;ROW()+1)),0)+IF(Table_Repeating_Question_Sets[[#This Row],[Value 7]]&lt;&gt;"",1,0))</f>
        <v>0</v>
      </c>
      <c r="BR6"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6" s="8">
        <f ca="1">IF(Table_Repeating_Question_Sets[[#This Row],[Header]]="Yes","",IF(ISNUMBER(INDIRECT(SUBSTITUTE(ADDRESS(1,COLUMN(),4),"1","")&amp;ROW()+1)),VALUE(INDIRECT(SUBSTITUTE(ADDRESS(1,COLUMN(),4),"1","")&amp;ROW()+1)),0)+IF(Table_Repeating_Question_Sets[[#This Row],[Value 8]]&lt;&gt;"",1,0))</f>
        <v>0</v>
      </c>
      <c r="BU6"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6" s="8">
        <f ca="1">IF(Table_Repeating_Question_Sets[[#This Row],[Header]]="Yes","",IF(ISNUMBER(INDIRECT(SUBSTITUTE(ADDRESS(1,COLUMN(),4),"1","")&amp;ROW()+1)),VALUE(INDIRECT(SUBSTITUTE(ADDRESS(1,COLUMN(),4),"1","")&amp;ROW()+1)),0)+IF(Table_Repeating_Question_Sets[[#This Row],[Value 9]]&lt;&gt;"",1,0))</f>
        <v>0</v>
      </c>
      <c r="BX6"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6" s="8">
        <f ca="1">IF(Table_Repeating_Question_Sets[[#This Row],[Header]]="Yes","",IF(ISNUMBER(INDIRECT(SUBSTITUTE(ADDRESS(1,COLUMN(),4),"1","")&amp;ROW()+1)),VALUE(INDIRECT(SUBSTITUTE(ADDRESS(1,COLUMN(),4),"1","")&amp;ROW()+1)),0)+IF(Table_Repeating_Question_Sets[[#This Row],[Value 10]]&lt;&gt;"",1,0))</f>
        <v>0</v>
      </c>
      <c r="CA6"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6"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6"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6"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6"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6" s="8" t="str">
        <f t="array" aca="1" ref="CG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6"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6"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6"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6" s="8" t="str">
        <f xml:space="preserve">
IF(Table_Repeating_Question_Sets[[#This Row],[Row]]="Yes","]},{""className"": ""row"",""fieldGroup"": [","")&amp;
Table_Repeating_Question_Sets[[#This Row],[Config Field]]</f>
        <v/>
      </c>
      <c r="CL6"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6"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N6" s="8" t="str">
        <f>IF(AND(Table_Repeating_Question_Sets[[#This Row],[Header]]="",Table_Repeating_Question_Sets[[#This Row],[Property]]&lt;&gt;"",Table_Repeating_Question_Sets[[#This Row],[Field Type]]&lt;&gt;""),
""""&amp;Table_Repeating_Question_Sets[[#This Row],[Key]]&amp;"""","")</f>
        <v/>
      </c>
      <c r="CO6"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"year","make","registrationNo","value"</v>
      </c>
      <c r="CP6" s="8" t="e">
        <f ca="1">IF(ISNUMBER(Table_Repeating_Question_Sets[[#This Row],[Config Use Row]]),_xlfn.NUMBERVALUE(INDEX(Table_Repeating_Question_Sets[Config Rollup],Table_Repeating_Question_Sets[[#This Row],[Config Use Row]])),"")</f>
        <v>#VALUE!</v>
      </c>
      <c r="CQ6" s="8" t="str">
        <f ca="1">IF(ISNUMBER(Table_Repeating_Question_Sets[[#This Row],[Config Use Row]]),INDEX(Table_Repeating_Question_Sets[Config Keys Nested Rollup],Table_Repeating_Question_Sets[[#This Row],[Config Use Row]]),"")</f>
        <v>"specifiedItems":["type","make","modelNo","serialNo","value"],</v>
      </c>
    </row>
    <row r="7" spans="2:95" s="15" customFormat="1" ht="21" customHeight="1">
      <c r="B7" s="8" t="s">
        <v>314</v>
      </c>
      <c r="C7" s="8"/>
      <c r="D7" s="8" t="str">
        <f ca="1">IF(Table_Repeating_Question_Sets[[#This Row],[Header]]="Yes","",
IF(INDIRECT(SUBSTITUTE(ADDRESS(1,COLUMN(),4),"1","")&amp;ROW()-1)="",
INDIRECT(SUBSTITUTE(ADDRESS(1,COLUMN(Table_Repeating_Question_Sets[[#This Row],[Property]]),4),"1","")&amp;ROW()-1),
INDIRECT(SUBSTITUTE(ADDRESS(1,COLUMN(),4),"1","")&amp;ROW()-1)))</f>
        <v>Trailers</v>
      </c>
      <c r="E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year</v>
      </c>
      <c r="F7" s="8" t="str">
        <f ca="1">IF(Table_Repeating_Question_Sets[[#This Row],[Header]]="Yes","",IF(INDIRECT(SUBSTITUTE(ADDRESS(1,COLUMN(),4),"1","")&amp;ROW()-1)="",
INDIRECT(SUBSTITUTE(ADDRESS(1,COLUMN(Table_Repeating_Question_Sets[[#This Row],[Property]]),4),"1","")&amp;ROW()-1),INDIRECT(SUBSTITUTE(ADDRESS(1,COLUMN(),4),"1","")&amp;ROW()-1)))</f>
        <v>Trailers</v>
      </c>
      <c r="G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trailers[XX].year</v>
      </c>
      <c r="H7" s="8" t="str">
        <f>IF(Table_Repeating_Question_Sets[[#This Row],[Header]]="Yes","",IF(Table_Repeating_Question_Sets[[#This Row],[Property]]&lt;&gt;"",SUBSTITUTE(Table_Repeating_Question_Sets[[#This Row],[Property]]," ",""),""))</f>
        <v>Year</v>
      </c>
      <c r="I7" s="56"/>
      <c r="J7" s="56"/>
      <c r="K7" s="56"/>
      <c r="L7" s="56"/>
      <c r="M7" s="56"/>
      <c r="N7" s="56"/>
      <c r="O7" s="56"/>
      <c r="P7" s="56"/>
      <c r="Q7" s="56"/>
      <c r="R7" s="56"/>
      <c r="S7"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7" s="57">
        <f>IF(Table_Repeating_Question_Sets[[#This Row],[Header]]&lt;&gt;"Yes",COUNTA(Table_Repeating_Question_Sets[[#This Row],[Value 1]:[Value 10]]),"")</f>
        <v>0</v>
      </c>
      <c r="U7" s="8" t="s">
        <v>84</v>
      </c>
      <c r="V7" s="8" t="s">
        <v>47</v>
      </c>
      <c r="W7" s="8"/>
      <c r="X7" s="49" t="s">
        <v>71</v>
      </c>
      <c r="Y7" s="8"/>
      <c r="Z7" s="8"/>
      <c r="AA7" s="8"/>
      <c r="AB7" s="8"/>
      <c r="AC7" s="8"/>
      <c r="AD7" s="8"/>
      <c r="AE7" s="8" t="s">
        <v>315</v>
      </c>
      <c r="AF7" s="8"/>
      <c r="AG7" s="8"/>
      <c r="AH7" s="8" t="s">
        <v>316</v>
      </c>
      <c r="AI7" s="8"/>
      <c r="AJ7" s="8"/>
      <c r="AK7" s="8"/>
      <c r="AL7" s="8"/>
      <c r="AM7" s="8"/>
      <c r="AN7" s="8"/>
      <c r="AO7" s="8"/>
      <c r="AP7" s="8"/>
      <c r="AQ7" s="8"/>
      <c r="AR7" s="8"/>
      <c r="AS7" s="8"/>
      <c r="AT7" s="8"/>
      <c r="AU7" s="8"/>
      <c r="AV7" s="8"/>
      <c r="AW7" s="8"/>
      <c r="AX7" s="8"/>
      <c r="AY7" s="8">
        <f ca="1">IF(Table_Repeating_Question_Sets[[#This Row],[Header]]="Yes","",IF(ISNUMBER(INDIRECT(SUBSTITUTE(ADDRESS(1,COLUMN(),4),"1","")&amp;ROW()+1)),VALUE(INDIRECT(SUBSTITUTE(ADDRESS(1,COLUMN(),4),"1","")&amp;ROW()+1)),0)+IF(Table_Repeating_Question_Sets[[#This Row],[Value 1]]&lt;&gt;"",1,0))</f>
        <v>0</v>
      </c>
      <c r="AZ7"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7" s="8">
        <f ca="1">IF(Table_Repeating_Question_Sets[[#This Row],[Header]]="Yes","",IF(ISNUMBER(INDIRECT(SUBSTITUTE(ADDRESS(1,COLUMN(),4),"1","")&amp;ROW()+1)),VALUE(INDIRECT(SUBSTITUTE(ADDRESS(1,COLUMN(),4),"1","")&amp;ROW()+1)),0)+IF(Table_Repeating_Question_Sets[[#This Row],[Value 2]]&lt;&gt;"",1,0))</f>
        <v>0</v>
      </c>
      <c r="BC7"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7" s="8">
        <f ca="1">IF(Table_Repeating_Question_Sets[[#This Row],[Header]]="Yes","",IF(ISNUMBER(INDIRECT(SUBSTITUTE(ADDRESS(1,COLUMN(),4),"1","")&amp;ROW()+1)),VALUE(INDIRECT(SUBSTITUTE(ADDRESS(1,COLUMN(),4),"1","")&amp;ROW()+1)),0)+IF(Table_Repeating_Question_Sets[[#This Row],[Value 3]]&lt;&gt;"",1,0))</f>
        <v>0</v>
      </c>
      <c r="BF7"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7" s="8">
        <f ca="1">IF(Table_Repeating_Question_Sets[[#This Row],[Header]]="Yes","",IF(ISNUMBER(INDIRECT(SUBSTITUTE(ADDRESS(1,COLUMN(),4),"1","")&amp;ROW()+1)),VALUE(INDIRECT(SUBSTITUTE(ADDRESS(1,COLUMN(),4),"1","")&amp;ROW()+1)),0)+IF(Table_Repeating_Question_Sets[[#This Row],[Value 4]]&lt;&gt;"",1,0))</f>
        <v>0</v>
      </c>
      <c r="BI7"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7" s="8">
        <f ca="1">IF(Table_Repeating_Question_Sets[[#This Row],[Header]]="Yes","",IF(ISNUMBER(INDIRECT(SUBSTITUTE(ADDRESS(1,COLUMN(),4),"1","")&amp;ROW()+1)),VALUE(INDIRECT(SUBSTITUTE(ADDRESS(1,COLUMN(),4),"1","")&amp;ROW()+1)),0)+IF(Table_Repeating_Question_Sets[[#This Row],[Value 5]]&lt;&gt;"",1,0))</f>
        <v>0</v>
      </c>
      <c r="BL7"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7" s="8">
        <f ca="1">IF(Table_Repeating_Question_Sets[[#This Row],[Header]]="Yes","",IF(ISNUMBER(INDIRECT(SUBSTITUTE(ADDRESS(1,COLUMN(),4),"1","")&amp;ROW()+1)),VALUE(INDIRECT(SUBSTITUTE(ADDRESS(1,COLUMN(),4),"1","")&amp;ROW()+1)),0)+IF(Table_Repeating_Question_Sets[[#This Row],[Value 6]]&lt;&gt;"",1,0))</f>
        <v>0</v>
      </c>
      <c r="BO7"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7" s="8">
        <f ca="1">IF(Table_Repeating_Question_Sets[[#This Row],[Header]]="Yes","",IF(ISNUMBER(INDIRECT(SUBSTITUTE(ADDRESS(1,COLUMN(),4),"1","")&amp;ROW()+1)),VALUE(INDIRECT(SUBSTITUTE(ADDRESS(1,COLUMN(),4),"1","")&amp;ROW()+1)),0)+IF(Table_Repeating_Question_Sets[[#This Row],[Value 7]]&lt;&gt;"",1,0))</f>
        <v>0</v>
      </c>
      <c r="BR7"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7" s="8">
        <f ca="1">IF(Table_Repeating_Question_Sets[[#This Row],[Header]]="Yes","",IF(ISNUMBER(INDIRECT(SUBSTITUTE(ADDRESS(1,COLUMN(),4),"1","")&amp;ROW()+1)),VALUE(INDIRECT(SUBSTITUTE(ADDRESS(1,COLUMN(),4),"1","")&amp;ROW()+1)),0)+IF(Table_Repeating_Question_Sets[[#This Row],[Value 8]]&lt;&gt;"",1,0))</f>
        <v>0</v>
      </c>
      <c r="BU7"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7" s="8">
        <f ca="1">IF(Table_Repeating_Question_Sets[[#This Row],[Header]]="Yes","",IF(ISNUMBER(INDIRECT(SUBSTITUTE(ADDRESS(1,COLUMN(),4),"1","")&amp;ROW()+1)),VALUE(INDIRECT(SUBSTITUTE(ADDRESS(1,COLUMN(),4),"1","")&amp;ROW()+1)),0)+IF(Table_Repeating_Question_Sets[[#This Row],[Value 9]]&lt;&gt;"",1,0))</f>
        <v>0</v>
      </c>
      <c r="BX7"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7" s="8">
        <f ca="1">IF(Table_Repeating_Question_Sets[[#This Row],[Header]]="Yes","",IF(ISNUMBER(INDIRECT(SUBSTITUTE(ADDRESS(1,COLUMN(),4),"1","")&amp;ROW()+1)),VALUE(INDIRECT(SUBSTITUTE(ADDRESS(1,COLUMN(),4),"1","")&amp;ROW()+1)),0)+IF(Table_Repeating_Question_Sets[[#This Row],[Value 10]]&lt;&gt;"",1,0))</f>
        <v>0</v>
      </c>
      <c r="CA7"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7" s="89"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7"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7"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7"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7" s="8" t="str">
        <f t="array" aca="1" ref="CG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7"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ValidationService.isNumber(), ValidationService.customExpression('fieldValue &lt;= getYear(now())', 'This value cannot be in the future')])}</v>
      </c>
      <c r="CI7"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"templateOptions":{"label":"Year of manufacture"}</v>
      </c>
      <c r="CJ7"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v>
      </c>
      <c r="CK7" s="8" t="str">
        <f ca="1" xml:space="preserve">
IF(Table_Repeating_Question_Sets[[#This Row],[Row]]="Yes","]},{""className"": ""row"",""fieldGroup"": [","")&amp;
Table_Repeating_Question_Sets[[#This Row],[Config Field]]</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v>
      </c>
      <c r="CL7"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{"key":"trailers[XX].year","type":"input-field","className":"col-xs-12 col-md-6","templateOptions":{"label":"Year of manufacture"},"validators": {"validation": Validators.compose([ValidationService.required('true', ''), ValidationService.isNumber(), ValidationService.customExpression('fieldValue &lt;= getYear(now())', 'This value cannot be in the future')])}},{"key":"trailers[XX].make","type":"input-field","className":"col-xs-12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7"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14</v>
      </c>
      <c r="CN7" s="8" t="str">
        <f>IF(AND(Table_Repeating_Question_Sets[[#This Row],[Header]]="",Table_Repeating_Question_Sets[[#This Row],[Property]]&lt;&gt;"",Table_Repeating_Question_Sets[[#This Row],[Field Type]]&lt;&gt;""),
""""&amp;Table_Repeating_Question_Sets[[#This Row],[Key]]&amp;"""","")</f>
        <v>"year"</v>
      </c>
      <c r="CO7"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"year","make","registrationNo","value"</v>
      </c>
      <c r="CP7" s="8" t="e">
        <f ca="1">IF(ISNUMBER(Table_Repeating_Question_Sets[[#This Row],[Config Use Row]]),_xlfn.NUMBERVALUE(INDEX(Table_Repeating_Question_Sets[Config Rollup],Table_Repeating_Question_Sets[[#This Row],[Config Use Row]])),"")</f>
        <v>#VALUE!</v>
      </c>
      <c r="CQ7" s="8" t="str">
        <f ca="1">IF(ISNUMBER(Table_Repeating_Question_Sets[[#This Row],[Config Use Row]]),INDEX(Table_Repeating_Question_Sets[Config Keys Nested Rollup],Table_Repeating_Question_Sets[[#This Row],[Config Use Row]]),"")</f>
        <v>"employees":["name","DOB","height","weight","existingConditions"],</v>
      </c>
    </row>
    <row r="8" spans="2:95" s="15" customFormat="1" ht="21" customHeight="1">
      <c r="B8" s="8" t="s">
        <v>317</v>
      </c>
      <c r="C8" s="8"/>
      <c r="D8" s="8" t="str">
        <f ca="1">IF(Table_Repeating_Question_Sets[[#This Row],[Header]]="Yes","",
IF(INDIRECT(SUBSTITUTE(ADDRESS(1,COLUMN(),4),"1","")&amp;ROW()-1)="",
INDIRECT(SUBSTITUTE(ADDRESS(1,COLUMN(Table_Repeating_Question_Sets[[#This Row],[Property]]),4),"1","")&amp;ROW()-1),
INDIRECT(SUBSTITUTE(ADDRESS(1,COLUMN(),4),"1","")&amp;ROW()-1)))</f>
        <v>Trailers</v>
      </c>
      <c r="E8"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make</v>
      </c>
      <c r="F8" s="8" t="str">
        <f ca="1">IF(Table_Repeating_Question_Sets[[#This Row],[Header]]="Yes","",IF(INDIRECT(SUBSTITUTE(ADDRESS(1,COLUMN(),4),"1","")&amp;ROW()-1)="",
INDIRECT(SUBSTITUTE(ADDRESS(1,COLUMN(Table_Repeating_Question_Sets[[#This Row],[Property]]),4),"1","")&amp;ROW()-1),INDIRECT(SUBSTITUTE(ADDRESS(1,COLUMN(),4),"1","")&amp;ROW()-1)))</f>
        <v>Trailers</v>
      </c>
      <c r="G8"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trailers[XX].make</v>
      </c>
      <c r="H8" s="8" t="str">
        <f>IF(Table_Repeating_Question_Sets[[#This Row],[Header]]="Yes","",IF(Table_Repeating_Question_Sets[[#This Row],[Property]]&lt;&gt;"",SUBSTITUTE(Table_Repeating_Question_Sets[[#This Row],[Property]]," ",""),""))</f>
        <v>Make</v>
      </c>
      <c r="I8" s="56"/>
      <c r="J8" s="56"/>
      <c r="K8" s="56"/>
      <c r="L8" s="56"/>
      <c r="M8" s="56"/>
      <c r="N8" s="56"/>
      <c r="O8" s="56"/>
      <c r="P8" s="56"/>
      <c r="Q8" s="56"/>
      <c r="R8" s="56"/>
      <c r="S8"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57">
        <f>IF(Table_Repeating_Question_Sets[[#This Row],[Header]]&lt;&gt;"Yes",COUNTA(Table_Repeating_Question_Sets[[#This Row],[Value 1]:[Value 10]]),"")</f>
        <v>0</v>
      </c>
      <c r="U8" s="8" t="s">
        <v>47</v>
      </c>
      <c r="V8" s="8" t="s">
        <v>47</v>
      </c>
      <c r="W8" s="8"/>
      <c r="X8" s="49" t="s">
        <v>71</v>
      </c>
      <c r="Y8" s="8"/>
      <c r="Z8" s="8"/>
      <c r="AA8" s="8"/>
      <c r="AB8" s="8"/>
      <c r="AC8" s="8"/>
      <c r="AD8" s="8"/>
      <c r="AE8" s="8" t="s">
        <v>317</v>
      </c>
      <c r="AF8" s="8"/>
      <c r="AG8" s="8"/>
      <c r="AH8" s="8"/>
      <c r="AI8" s="8"/>
      <c r="AJ8" s="8"/>
      <c r="AK8" s="8"/>
      <c r="AL8" s="8"/>
      <c r="AM8" s="8"/>
      <c r="AN8" s="8"/>
      <c r="AO8" s="8"/>
      <c r="AP8" s="8"/>
      <c r="AQ8" s="8"/>
      <c r="AR8" s="8"/>
      <c r="AS8" s="8"/>
      <c r="AT8" s="8"/>
      <c r="AU8" s="8"/>
      <c r="AV8" s="8"/>
      <c r="AW8" s="8"/>
      <c r="AX8" s="8"/>
      <c r="AY8" s="8">
        <f ca="1">IF(Table_Repeating_Question_Sets[[#This Row],[Header]]="Yes","",IF(ISNUMBER(INDIRECT(SUBSTITUTE(ADDRESS(1,COLUMN(),4),"1","")&amp;ROW()+1)),VALUE(INDIRECT(SUBSTITUTE(ADDRESS(1,COLUMN(),4),"1","")&amp;ROW()+1)),0)+IF(Table_Repeating_Question_Sets[[#This Row],[Value 1]]&lt;&gt;"",1,0))</f>
        <v>0</v>
      </c>
      <c r="AZ8"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3</v>
      </c>
      <c r="BA8"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8" s="8">
        <f ca="1">IF(Table_Repeating_Question_Sets[[#This Row],[Header]]="Yes","",IF(ISNUMBER(INDIRECT(SUBSTITUTE(ADDRESS(1,COLUMN(),4),"1","")&amp;ROW()+1)),VALUE(INDIRECT(SUBSTITUTE(ADDRESS(1,COLUMN(),4),"1","")&amp;ROW()+1)),0)+IF(Table_Repeating_Question_Sets[[#This Row],[Value 2]]&lt;&gt;"",1,0))</f>
        <v>0</v>
      </c>
      <c r="BC8"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3</v>
      </c>
      <c r="BD8"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8" s="8">
        <f ca="1">IF(Table_Repeating_Question_Sets[[#This Row],[Header]]="Yes","",IF(ISNUMBER(INDIRECT(SUBSTITUTE(ADDRESS(1,COLUMN(),4),"1","")&amp;ROW()+1)),VALUE(INDIRECT(SUBSTITUTE(ADDRESS(1,COLUMN(),4),"1","")&amp;ROW()+1)),0)+IF(Table_Repeating_Question_Sets[[#This Row],[Value 3]]&lt;&gt;"",1,0))</f>
        <v>0</v>
      </c>
      <c r="BF8"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3</v>
      </c>
      <c r="BG8"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8" s="8">
        <f ca="1">IF(Table_Repeating_Question_Sets[[#This Row],[Header]]="Yes","",IF(ISNUMBER(INDIRECT(SUBSTITUTE(ADDRESS(1,COLUMN(),4),"1","")&amp;ROW()+1)),VALUE(INDIRECT(SUBSTITUTE(ADDRESS(1,COLUMN(),4),"1","")&amp;ROW()+1)),0)+IF(Table_Repeating_Question_Sets[[#This Row],[Value 4]]&lt;&gt;"",1,0))</f>
        <v>0</v>
      </c>
      <c r="BI8"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3</v>
      </c>
      <c r="BJ8"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8" s="8">
        <f ca="1">IF(Table_Repeating_Question_Sets[[#This Row],[Header]]="Yes","",IF(ISNUMBER(INDIRECT(SUBSTITUTE(ADDRESS(1,COLUMN(),4),"1","")&amp;ROW()+1)),VALUE(INDIRECT(SUBSTITUTE(ADDRESS(1,COLUMN(),4),"1","")&amp;ROW()+1)),0)+IF(Table_Repeating_Question_Sets[[#This Row],[Value 5]]&lt;&gt;"",1,0))</f>
        <v>0</v>
      </c>
      <c r="BL8"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3</v>
      </c>
      <c r="BM8"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8" s="8">
        <f ca="1">IF(Table_Repeating_Question_Sets[[#This Row],[Header]]="Yes","",IF(ISNUMBER(INDIRECT(SUBSTITUTE(ADDRESS(1,COLUMN(),4),"1","")&amp;ROW()+1)),VALUE(INDIRECT(SUBSTITUTE(ADDRESS(1,COLUMN(),4),"1","")&amp;ROW()+1)),0)+IF(Table_Repeating_Question_Sets[[#This Row],[Value 6]]&lt;&gt;"",1,0))</f>
        <v>0</v>
      </c>
      <c r="BO8"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3</v>
      </c>
      <c r="BP8"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8" s="8">
        <f ca="1">IF(Table_Repeating_Question_Sets[[#This Row],[Header]]="Yes","",IF(ISNUMBER(INDIRECT(SUBSTITUTE(ADDRESS(1,COLUMN(),4),"1","")&amp;ROW()+1)),VALUE(INDIRECT(SUBSTITUTE(ADDRESS(1,COLUMN(),4),"1","")&amp;ROW()+1)),0)+IF(Table_Repeating_Question_Sets[[#This Row],[Value 7]]&lt;&gt;"",1,0))</f>
        <v>0</v>
      </c>
      <c r="BR8"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3</v>
      </c>
      <c r="BS8"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8" s="8">
        <f ca="1">IF(Table_Repeating_Question_Sets[[#This Row],[Header]]="Yes","",IF(ISNUMBER(INDIRECT(SUBSTITUTE(ADDRESS(1,COLUMN(),4),"1","")&amp;ROW()+1)),VALUE(INDIRECT(SUBSTITUTE(ADDRESS(1,COLUMN(),4),"1","")&amp;ROW()+1)),0)+IF(Table_Repeating_Question_Sets[[#This Row],[Value 8]]&lt;&gt;"",1,0))</f>
        <v>0</v>
      </c>
      <c r="BU8"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3</v>
      </c>
      <c r="BV8"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8" s="8">
        <f ca="1">IF(Table_Repeating_Question_Sets[[#This Row],[Header]]="Yes","",IF(ISNUMBER(INDIRECT(SUBSTITUTE(ADDRESS(1,COLUMN(),4),"1","")&amp;ROW()+1)),VALUE(INDIRECT(SUBSTITUTE(ADDRESS(1,COLUMN(),4),"1","")&amp;ROW()+1)),0)+IF(Table_Repeating_Question_Sets[[#This Row],[Value 9]]&lt;&gt;"",1,0))</f>
        <v>0</v>
      </c>
      <c r="BX8"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3</v>
      </c>
      <c r="BY8"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8" s="8">
        <f ca="1">IF(Table_Repeating_Question_Sets[[#This Row],[Header]]="Yes","",IF(ISNUMBER(INDIRECT(SUBSTITUTE(ADDRESS(1,COLUMN(),4),"1","")&amp;ROW()+1)),VALUE(INDIRECT(SUBSTITUTE(ADDRESS(1,COLUMN(),4),"1","")&amp;ROW()+1)),0)+IF(Table_Repeating_Question_Sets[[#This Row],[Value 10]]&lt;&gt;"",1,0))</f>
        <v>0</v>
      </c>
      <c r="CA8"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3</v>
      </c>
      <c r="CB8"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8"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8"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8"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8"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8" s="8" t="str">
        <f t="array" aca="1" ref="CG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8"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8"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"templateOptions":{"label":"Make"}</v>
      </c>
      <c r="CJ8"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{"key":"trailers[XX].make","type":"input-field","className":"col-xs-12 col-md-6","templateOptions":{"label":"Make"},"validators": {"validation": Validators.compose([ValidationService.required('true', '')])}}</v>
      </c>
      <c r="CK8" s="8" t="str">
        <f ca="1" xml:space="preserve">
IF(Table_Repeating_Question_Sets[[#This Row],[Row]]="Yes","]},{""className"": ""row"",""fieldGroup"": [","")&amp;
Table_Repeating_Question_Sets[[#This Row],[Config Field]]</f>
        <v>{"key":"trailers[XX].make","type":"input-field","className":"col-xs-12 col-md-6","templateOptions":{"label":"Make"},"validators": {"validation": Validators.compose([ValidationService.required('true', '')])}}</v>
      </c>
      <c r="CL8"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{"key":"trailers[XX].make","type":"input-field","className":"col-xs-12 col-md-6","templateOptions":{"label":"Make"},"validators": {"validation": Validators.compose([ValidationService.required('true', '')])}},{"key":"trailers[XX].registrationNo","type":"input-field","className":"col-xs-12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8"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21</v>
      </c>
      <c r="CN8" s="8" t="str">
        <f>IF(AND(Table_Repeating_Question_Sets[[#This Row],[Header]]="",Table_Repeating_Question_Sets[[#This Row],[Property]]&lt;&gt;"",Table_Repeating_Question_Sets[[#This Row],[Field Type]]&lt;&gt;""),
""""&amp;Table_Repeating_Question_Sets[[#This Row],[Key]]&amp;"""","")</f>
        <v>"make"</v>
      </c>
      <c r="CO8"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"make","registrationNo","value"</v>
      </c>
      <c r="CP8" s="8" t="e">
        <f ca="1">IF(ISNUMBER(Table_Repeating_Question_Sets[[#This Row],[Config Use Row]]),_xlfn.NUMBERVALUE(INDEX(Table_Repeating_Question_Sets[Config Rollup],Table_Repeating_Question_Sets[[#This Row],[Config Use Row]])),"")</f>
        <v>#VALUE!</v>
      </c>
      <c r="CQ8" s="8" t="str">
        <f ca="1">IF(ISNUMBER(Table_Repeating_Question_Sets[[#This Row],[Config Use Row]]),INDEX(Table_Repeating_Question_Sets[Config Keys Nested Rollup],Table_Repeating_Question_Sets[[#This Row],[Config Use Row]]),"")</f>
        <v>"subContractors":["name","DOB","height","weight","existingConditions"],</v>
      </c>
    </row>
    <row r="9" spans="2:95" s="15" customFormat="1" ht="21" customHeight="1">
      <c r="B9" s="8" t="s">
        <v>318</v>
      </c>
      <c r="C9" s="8"/>
      <c r="D9" s="8" t="str">
        <f ca="1">IF(Table_Repeating_Question_Sets[[#This Row],[Header]]="Yes","",
IF(INDIRECT(SUBSTITUTE(ADDRESS(1,COLUMN(),4),"1","")&amp;ROW()-1)="",
INDIRECT(SUBSTITUTE(ADDRESS(1,COLUMN(Table_Repeating_Question_Sets[[#This Row],[Property]]),4),"1","")&amp;ROW()-1),
INDIRECT(SUBSTITUTE(ADDRESS(1,COLUMN(),4),"1","")&amp;ROW()-1)))</f>
        <v>Trailers</v>
      </c>
      <c r="E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registrationNo</v>
      </c>
      <c r="F9" s="8" t="str">
        <f ca="1">IF(Table_Repeating_Question_Sets[[#This Row],[Header]]="Yes","",IF(INDIRECT(SUBSTITUTE(ADDRESS(1,COLUMN(),4),"1","")&amp;ROW()-1)="",
INDIRECT(SUBSTITUTE(ADDRESS(1,COLUMN(Table_Repeating_Question_Sets[[#This Row],[Property]]),4),"1","")&amp;ROW()-1),INDIRECT(SUBSTITUTE(ADDRESS(1,COLUMN(),4),"1","")&amp;ROW()-1)))</f>
        <v>Trailers</v>
      </c>
      <c r="G9"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trailers[XX].registrationNo</v>
      </c>
      <c r="H9" s="8" t="str">
        <f>IF(Table_Repeating_Question_Sets[[#This Row],[Header]]="Yes","",IF(Table_Repeating_Question_Sets[[#This Row],[Property]]&lt;&gt;"",SUBSTITUTE(Table_Repeating_Question_Sets[[#This Row],[Property]]," ",""),""))</f>
        <v>RegistrationNo</v>
      </c>
      <c r="I9" s="56"/>
      <c r="J9" s="56"/>
      <c r="K9" s="56"/>
      <c r="L9" s="56"/>
      <c r="M9" s="56"/>
      <c r="N9" s="56"/>
      <c r="O9" s="56"/>
      <c r="P9" s="56"/>
      <c r="Q9" s="56"/>
      <c r="R9" s="56"/>
      <c r="S9"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9" s="57">
        <f>IF(Table_Repeating_Question_Sets[[#This Row],[Header]]&lt;&gt;"Yes",COUNTA(Table_Repeating_Question_Sets[[#This Row],[Value 1]:[Value 10]]),"")</f>
        <v>0</v>
      </c>
      <c r="U9" s="8" t="s">
        <v>319</v>
      </c>
      <c r="V9" s="8" t="s">
        <v>47</v>
      </c>
      <c r="W9" s="8"/>
      <c r="X9" s="49" t="s">
        <v>71</v>
      </c>
      <c r="Y9" s="8"/>
      <c r="Z9" s="8"/>
      <c r="AA9" s="8"/>
      <c r="AB9" s="8"/>
      <c r="AC9" s="8"/>
      <c r="AD9" s="8"/>
      <c r="AE9" s="8" t="s">
        <v>320</v>
      </c>
      <c r="AF9" s="8"/>
      <c r="AG9" s="8"/>
      <c r="AH9" s="8"/>
      <c r="AI9" s="8"/>
      <c r="AJ9" s="8"/>
      <c r="AK9" s="8"/>
      <c r="AL9" s="8"/>
      <c r="AM9" s="8"/>
      <c r="AN9" s="8"/>
      <c r="AO9" s="8"/>
      <c r="AP9" s="8"/>
      <c r="AQ9" s="8"/>
      <c r="AR9" s="8"/>
      <c r="AS9" s="8"/>
      <c r="AT9" s="8"/>
      <c r="AU9" s="8"/>
      <c r="AV9" s="8"/>
      <c r="AW9" s="8"/>
      <c r="AX9" s="8"/>
      <c r="AY9" s="8">
        <f ca="1">IF(Table_Repeating_Question_Sets[[#This Row],[Header]]="Yes","",IF(ISNUMBER(INDIRECT(SUBSTITUTE(ADDRESS(1,COLUMN(),4),"1","")&amp;ROW()+1)),VALUE(INDIRECT(SUBSTITUTE(ADDRESS(1,COLUMN(),4),"1","")&amp;ROW()+1)),0)+IF(Table_Repeating_Question_Sets[[#This Row],[Value 1]]&lt;&gt;"",1,0))</f>
        <v>0</v>
      </c>
      <c r="AZ9"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9" s="8">
        <f ca="1">IF(Table_Repeating_Question_Sets[[#This Row],[Header]]="Yes","",IF(ISNUMBER(INDIRECT(SUBSTITUTE(ADDRESS(1,COLUMN(),4),"1","")&amp;ROW()+1)),VALUE(INDIRECT(SUBSTITUTE(ADDRESS(1,COLUMN(),4),"1","")&amp;ROW()+1)),0)+IF(Table_Repeating_Question_Sets[[#This Row],[Value 2]]&lt;&gt;"",1,0))</f>
        <v>0</v>
      </c>
      <c r="BC9"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9" s="8">
        <f ca="1">IF(Table_Repeating_Question_Sets[[#This Row],[Header]]="Yes","",IF(ISNUMBER(INDIRECT(SUBSTITUTE(ADDRESS(1,COLUMN(),4),"1","")&amp;ROW()+1)),VALUE(INDIRECT(SUBSTITUTE(ADDRESS(1,COLUMN(),4),"1","")&amp;ROW()+1)),0)+IF(Table_Repeating_Question_Sets[[#This Row],[Value 3]]&lt;&gt;"",1,0))</f>
        <v>0</v>
      </c>
      <c r="BF9"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9" s="8">
        <f ca="1">IF(Table_Repeating_Question_Sets[[#This Row],[Header]]="Yes","",IF(ISNUMBER(INDIRECT(SUBSTITUTE(ADDRESS(1,COLUMN(),4),"1","")&amp;ROW()+1)),VALUE(INDIRECT(SUBSTITUTE(ADDRESS(1,COLUMN(),4),"1","")&amp;ROW()+1)),0)+IF(Table_Repeating_Question_Sets[[#This Row],[Value 4]]&lt;&gt;"",1,0))</f>
        <v>0</v>
      </c>
      <c r="BI9"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9" s="8">
        <f ca="1">IF(Table_Repeating_Question_Sets[[#This Row],[Header]]="Yes","",IF(ISNUMBER(INDIRECT(SUBSTITUTE(ADDRESS(1,COLUMN(),4),"1","")&amp;ROW()+1)),VALUE(INDIRECT(SUBSTITUTE(ADDRESS(1,COLUMN(),4),"1","")&amp;ROW()+1)),0)+IF(Table_Repeating_Question_Sets[[#This Row],[Value 5]]&lt;&gt;"",1,0))</f>
        <v>0</v>
      </c>
      <c r="BL9"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9" s="8">
        <f ca="1">IF(Table_Repeating_Question_Sets[[#This Row],[Header]]="Yes","",IF(ISNUMBER(INDIRECT(SUBSTITUTE(ADDRESS(1,COLUMN(),4),"1","")&amp;ROW()+1)),VALUE(INDIRECT(SUBSTITUTE(ADDRESS(1,COLUMN(),4),"1","")&amp;ROW()+1)),0)+IF(Table_Repeating_Question_Sets[[#This Row],[Value 6]]&lt;&gt;"",1,0))</f>
        <v>0</v>
      </c>
      <c r="BO9"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9" s="8">
        <f ca="1">IF(Table_Repeating_Question_Sets[[#This Row],[Header]]="Yes","",IF(ISNUMBER(INDIRECT(SUBSTITUTE(ADDRESS(1,COLUMN(),4),"1","")&amp;ROW()+1)),VALUE(INDIRECT(SUBSTITUTE(ADDRESS(1,COLUMN(),4),"1","")&amp;ROW()+1)),0)+IF(Table_Repeating_Question_Sets[[#This Row],[Value 7]]&lt;&gt;"",1,0))</f>
        <v>0</v>
      </c>
      <c r="BR9"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9" s="8">
        <f ca="1">IF(Table_Repeating_Question_Sets[[#This Row],[Header]]="Yes","",IF(ISNUMBER(INDIRECT(SUBSTITUTE(ADDRESS(1,COLUMN(),4),"1","")&amp;ROW()+1)),VALUE(INDIRECT(SUBSTITUTE(ADDRESS(1,COLUMN(),4),"1","")&amp;ROW()+1)),0)+IF(Table_Repeating_Question_Sets[[#This Row],[Value 8]]&lt;&gt;"",1,0))</f>
        <v>0</v>
      </c>
      <c r="BU9"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9" s="8">
        <f ca="1">IF(Table_Repeating_Question_Sets[[#This Row],[Header]]="Yes","",IF(ISNUMBER(INDIRECT(SUBSTITUTE(ADDRESS(1,COLUMN(),4),"1","")&amp;ROW()+1)),VALUE(INDIRECT(SUBSTITUTE(ADDRESS(1,COLUMN(),4),"1","")&amp;ROW()+1)),0)+IF(Table_Repeating_Question_Sets[[#This Row],[Value 9]]&lt;&gt;"",1,0))</f>
        <v>0</v>
      </c>
      <c r="BX9"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9" s="8">
        <f ca="1">IF(Table_Repeating_Question_Sets[[#This Row],[Header]]="Yes","",IF(ISNUMBER(INDIRECT(SUBSTITUTE(ADDRESS(1,COLUMN(),4),"1","")&amp;ROW()+1)),VALUE(INDIRECT(SUBSTITUTE(ADDRESS(1,COLUMN(),4),"1","")&amp;ROW()+1)),0)+IF(Table_Repeating_Question_Sets[[#This Row],[Value 10]]&lt;&gt;"",1,0))</f>
        <v>0</v>
      </c>
      <c r="CA9"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9"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9"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9"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9"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9" s="8" t="str">
        <f t="array" aca="1" ref="CG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9"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ValidationService.isNumberPlate()])}</v>
      </c>
      <c r="CI9"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"templateOptions":{"label":"Registration number","formatTextInput":"numberPlate"}</v>
      </c>
      <c r="CJ9"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{"key":"trailers[XX].registrationNo","type":"input-field","className":"col-xs-12 col-md-6","templateOptions":{"label":"Registration number","formatTextInput":"numberPlate"},"validators": {"validation": Validators.compose([ValidationService.required('true', ''), ValidationService.isNumberPlate()])}}</v>
      </c>
      <c r="CK9" s="8" t="str">
        <f ca="1" xml:space="preserve">
IF(Table_Repeating_Question_Sets[[#This Row],[Row]]="Yes","]},{""className"": ""row"",""fieldGroup"": [","")&amp;
Table_Repeating_Question_Sets[[#This Row],[Config Field]]</f>
        <v>{"key":"trailers[XX].registrationNo","type":"input-field","className":"col-xs-12 col-md-6","templateOptions":{"label":"Registration number","formatTextInput":"numberPlate"},"validators": {"validation": Validators.compose([ValidationService.required('true', ''), ValidationService.isNumberPlate()])}}</v>
      </c>
      <c r="CL9"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{"key":"trailers[XX].registrationNo","type":"input-field","className":"col-xs-12 col-md-6","templateOptions":{"label":"Registration number","formatTextInput":"numberPlate"},"validators": {"validation": Validators.compose([ValidationService.required('true', ''), ValidationService.isNumberPlate()])}},{"key":"trailers[XX].value","type":"input-field","className":"col-xs-12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9" s="8">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28</v>
      </c>
      <c r="CN9" s="8" t="str">
        <f>IF(AND(Table_Repeating_Question_Sets[[#This Row],[Header]]="",Table_Repeating_Question_Sets[[#This Row],[Property]]&lt;&gt;"",Table_Repeating_Question_Sets[[#This Row],[Field Type]]&lt;&gt;""),
""""&amp;Table_Repeating_Question_Sets[[#This Row],[Key]]&amp;"""","")</f>
        <v>"registrationNo"</v>
      </c>
      <c r="CO9"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"registrationNo","value"</v>
      </c>
      <c r="CP9" s="8" t="e">
        <f ca="1">IF(ISNUMBER(Table_Repeating_Question_Sets[[#This Row],[Config Use Row]]),_xlfn.NUMBERVALUE(INDEX(Table_Repeating_Question_Sets[Config Rollup],Table_Repeating_Question_Sets[[#This Row],[Config Use Row]])),"")</f>
        <v>#VALUE!</v>
      </c>
      <c r="CQ9" s="8" t="str">
        <f ca="1">IF(ISNUMBER(Table_Repeating_Question_Sets[[#This Row],[Config Use Row]]),INDEX(Table_Repeating_Question_Sets[Config Keys Nested Rollup],Table_Repeating_Question_Sets[[#This Row],[Config Use Row]]),"")</f>
        <v>"repeating5":[],</v>
      </c>
    </row>
    <row r="10" spans="2:95" s="15" customFormat="1" ht="21" customHeight="1">
      <c r="B10" s="8" t="s">
        <v>6</v>
      </c>
      <c r="C10" s="8"/>
      <c r="D10" s="8" t="str">
        <f ca="1">IF(Table_Repeating_Question_Sets[[#This Row],[Header]]="Yes","",
IF(INDIRECT(SUBSTITUTE(ADDRESS(1,COLUMN(),4),"1","")&amp;ROW()-1)="",
INDIRECT(SUBSTITUTE(ADDRESS(1,COLUMN(Table_Repeating_Question_Sets[[#This Row],[Property]]),4),"1","")&amp;ROW()-1),
INDIRECT(SUBSTITUTE(ADDRESS(1,COLUMN(),4),"1","")&amp;ROW()-1)))</f>
        <v>Trailers</v>
      </c>
      <c r="E1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value</v>
      </c>
      <c r="F10" s="8" t="str">
        <f ca="1">IF(Table_Repeating_Question_Sets[[#This Row],[Header]]="Yes","",IF(INDIRECT(SUBSTITUTE(ADDRESS(1,COLUMN(),4),"1","")&amp;ROW()-1)="",
INDIRECT(SUBSTITUTE(ADDRESS(1,COLUMN(Table_Repeating_Question_Sets[[#This Row],[Property]]),4),"1","")&amp;ROW()-1),INDIRECT(SUBSTITUTE(ADDRESS(1,COLUMN(),4),"1","")&amp;ROW()-1)))</f>
        <v>Trailers</v>
      </c>
      <c r="G10"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trailers[XX].value</v>
      </c>
      <c r="H10" s="8" t="str">
        <f>IF(Table_Repeating_Question_Sets[[#This Row],[Header]]="Yes","",IF(Table_Repeating_Question_Sets[[#This Row],[Property]]&lt;&gt;"",SUBSTITUTE(Table_Repeating_Question_Sets[[#This Row],[Property]]," ",""),""))</f>
        <v>Value</v>
      </c>
      <c r="I10" s="56"/>
      <c r="J10" s="56"/>
      <c r="K10" s="56"/>
      <c r="L10" s="56"/>
      <c r="M10" s="56"/>
      <c r="N10" s="56"/>
      <c r="O10" s="56"/>
      <c r="P10" s="56"/>
      <c r="Q10" s="56"/>
      <c r="R10" s="56"/>
      <c r="S10"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57">
        <f>IF(Table_Repeating_Question_Sets[[#This Row],[Header]]&lt;&gt;"Yes",COUNTA(Table_Repeating_Question_Sets[[#This Row],[Value 1]:[Value 10]]),"")</f>
        <v>0</v>
      </c>
      <c r="U10" s="8" t="s">
        <v>74</v>
      </c>
      <c r="V10" s="8" t="s">
        <v>47</v>
      </c>
      <c r="W10" s="8"/>
      <c r="X10" s="49" t="s">
        <v>71</v>
      </c>
      <c r="Y10" s="8"/>
      <c r="Z10" s="8"/>
      <c r="AA10" s="8"/>
      <c r="AB10" s="8"/>
      <c r="AC10" s="8"/>
      <c r="AD10" s="8"/>
      <c r="AE10" s="8" t="s">
        <v>6</v>
      </c>
      <c r="AF10" s="8"/>
      <c r="AG10" s="8"/>
      <c r="AH10" s="8" t="str">
        <f>"customExpression('sumRepeating(trailers, \'value\') &lt;= " &amp; mobile_trailers_sum_insured &amp; "', 'The combined value of your trailers must not exceed $" &amp; mobile_trailers_sum_insured &amp; "')"</f>
        <v>customExpression('sumRepeating(trailers, \'value\') &lt;= 8000', 'The combined value of your trailers must not exceed $8000')</v>
      </c>
      <c r="AI10" s="8"/>
      <c r="AJ10" s="8"/>
      <c r="AK10" s="8"/>
      <c r="AL10" s="8"/>
      <c r="AM10" s="8"/>
      <c r="AN10" s="8"/>
      <c r="AO10" s="8"/>
      <c r="AP10" s="8"/>
      <c r="AQ10" s="8"/>
      <c r="AR10" s="8"/>
      <c r="AS10" s="8"/>
      <c r="AT10" s="8"/>
      <c r="AU10" s="8" t="s">
        <v>71</v>
      </c>
      <c r="AV10" s="8"/>
      <c r="AW10" s="8"/>
      <c r="AX10" s="8"/>
      <c r="AY10" s="8">
        <f ca="1">IF(Table_Repeating_Question_Sets[[#This Row],[Header]]="Yes","",IF(ISNUMBER(INDIRECT(SUBSTITUTE(ADDRESS(1,COLUMN(),4),"1","")&amp;ROW()+1)),VALUE(INDIRECT(SUBSTITUTE(ADDRESS(1,COLUMN(),4),"1","")&amp;ROW()+1)),0)+IF(Table_Repeating_Question_Sets[[#This Row],[Value 1]]&lt;&gt;"",1,0))</f>
        <v>0</v>
      </c>
      <c r="AZ10"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0" s="8">
        <f ca="1">IF(Table_Repeating_Question_Sets[[#This Row],[Header]]="Yes","",IF(ISNUMBER(INDIRECT(SUBSTITUTE(ADDRESS(1,COLUMN(),4),"1","")&amp;ROW()+1)),VALUE(INDIRECT(SUBSTITUTE(ADDRESS(1,COLUMN(),4),"1","")&amp;ROW()+1)),0)+IF(Table_Repeating_Question_Sets[[#This Row],[Value 2]]&lt;&gt;"",1,0))</f>
        <v>0</v>
      </c>
      <c r="BC10"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0" s="8">
        <f ca="1">IF(Table_Repeating_Question_Sets[[#This Row],[Header]]="Yes","",IF(ISNUMBER(INDIRECT(SUBSTITUTE(ADDRESS(1,COLUMN(),4),"1","")&amp;ROW()+1)),VALUE(INDIRECT(SUBSTITUTE(ADDRESS(1,COLUMN(),4),"1","")&amp;ROW()+1)),0)+IF(Table_Repeating_Question_Sets[[#This Row],[Value 3]]&lt;&gt;"",1,0))</f>
        <v>0</v>
      </c>
      <c r="BF10"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0" s="8">
        <f ca="1">IF(Table_Repeating_Question_Sets[[#This Row],[Header]]="Yes","",IF(ISNUMBER(INDIRECT(SUBSTITUTE(ADDRESS(1,COLUMN(),4),"1","")&amp;ROW()+1)),VALUE(INDIRECT(SUBSTITUTE(ADDRESS(1,COLUMN(),4),"1","")&amp;ROW()+1)),0)+IF(Table_Repeating_Question_Sets[[#This Row],[Value 4]]&lt;&gt;"",1,0))</f>
        <v>0</v>
      </c>
      <c r="BI10"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0" s="8">
        <f ca="1">IF(Table_Repeating_Question_Sets[[#This Row],[Header]]="Yes","",IF(ISNUMBER(INDIRECT(SUBSTITUTE(ADDRESS(1,COLUMN(),4),"1","")&amp;ROW()+1)),VALUE(INDIRECT(SUBSTITUTE(ADDRESS(1,COLUMN(),4),"1","")&amp;ROW()+1)),0)+IF(Table_Repeating_Question_Sets[[#This Row],[Value 5]]&lt;&gt;"",1,0))</f>
        <v>0</v>
      </c>
      <c r="BL10"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0" s="8">
        <f ca="1">IF(Table_Repeating_Question_Sets[[#This Row],[Header]]="Yes","",IF(ISNUMBER(INDIRECT(SUBSTITUTE(ADDRESS(1,COLUMN(),4),"1","")&amp;ROW()+1)),VALUE(INDIRECT(SUBSTITUTE(ADDRESS(1,COLUMN(),4),"1","")&amp;ROW()+1)),0)+IF(Table_Repeating_Question_Sets[[#This Row],[Value 6]]&lt;&gt;"",1,0))</f>
        <v>0</v>
      </c>
      <c r="BO10"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0" s="8">
        <f ca="1">IF(Table_Repeating_Question_Sets[[#This Row],[Header]]="Yes","",IF(ISNUMBER(INDIRECT(SUBSTITUTE(ADDRESS(1,COLUMN(),4),"1","")&amp;ROW()+1)),VALUE(INDIRECT(SUBSTITUTE(ADDRESS(1,COLUMN(),4),"1","")&amp;ROW()+1)),0)+IF(Table_Repeating_Question_Sets[[#This Row],[Value 7]]&lt;&gt;"",1,0))</f>
        <v>0</v>
      </c>
      <c r="BR10"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0" s="8">
        <f ca="1">IF(Table_Repeating_Question_Sets[[#This Row],[Header]]="Yes","",IF(ISNUMBER(INDIRECT(SUBSTITUTE(ADDRESS(1,COLUMN(),4),"1","")&amp;ROW()+1)),VALUE(INDIRECT(SUBSTITUTE(ADDRESS(1,COLUMN(),4),"1","")&amp;ROW()+1)),0)+IF(Table_Repeating_Question_Sets[[#This Row],[Value 8]]&lt;&gt;"",1,0))</f>
        <v>0</v>
      </c>
      <c r="BU10"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0" s="8">
        <f ca="1">IF(Table_Repeating_Question_Sets[[#This Row],[Header]]="Yes","",IF(ISNUMBER(INDIRECT(SUBSTITUTE(ADDRESS(1,COLUMN(),4),"1","")&amp;ROW()+1)),VALUE(INDIRECT(SUBSTITUTE(ADDRESS(1,COLUMN(),4),"1","")&amp;ROW()+1)),0)+IF(Table_Repeating_Question_Sets[[#This Row],[Value 9]]&lt;&gt;"",1,0))</f>
        <v>0</v>
      </c>
      <c r="BX10"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0" s="8">
        <f ca="1">IF(Table_Repeating_Question_Sets[[#This Row],[Header]]="Yes","",IF(ISNUMBER(INDIRECT(SUBSTITUTE(ADDRESS(1,COLUMN(),4),"1","")&amp;ROW()+1)),VALUE(INDIRECT(SUBSTITUTE(ADDRESS(1,COLUMN(),4),"1","")&amp;ROW()+1)),0)+IF(Table_Repeating_Question_Sets[[#This Row],[Value 10]]&lt;&gt;"",1,0))</f>
        <v>0</v>
      </c>
      <c r="CA10"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0"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0"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0"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10"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0" s="8" t="str">
        <f t="array" aca="1" ref="CG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0"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ValidationService.isCurrency(), ValidationService.maxDecimals(2), ValidationService.customExpression('sumRepeating(trailers, \'value\') &lt;= 8000', 'The combined value of your trailers must not exceed $8000')])}</v>
      </c>
      <c r="CI10"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"templateOptions":{"label":"Value","formatTextInput":"currency","addonLeft":{"class":"fa fa-usd"},"affectsPremium":"Yes"}</v>
      </c>
      <c r="CJ10"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K10" s="8" t="str">
        <f ca="1" xml:space="preserve">
IF(Table_Repeating_Question_Sets[[#This Row],[Row]]="Yes","]},{""className"": ""row"",""fieldGroup"": [","")&amp;
Table_Repeating_Question_Sets[[#This Row],[Config Field]]</f>
        <v>{"key":"trailers[XX].value","type":"input-field","className":"col-xs-12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L10"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{"key":"trailers[XX].value","type":"input-field","className":"col-xs-12 col-md-6","templateOptions":{"label":"Value","formatTextInput":"currency","addonLeft":{"class":"fa fa-usd"},"affectsPremium":"Yes"},"validators": {"validation": Validators.compose([ValidationService.required('true', ''), ValidationService.isCurrency(), ValidationService.maxDecimals(2), ValidationService.customExpression('sumRepeating(trailers, \'value\') &lt;= 8000', 'The combined value of your trailers must not exceed $8000')])}}</v>
      </c>
      <c r="CM10"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0" s="8" t="str">
        <f>IF(AND(Table_Repeating_Question_Sets[[#This Row],[Header]]="",Table_Repeating_Question_Sets[[#This Row],[Property]]&lt;&gt;"",Table_Repeating_Question_Sets[[#This Row],[Field Type]]&lt;&gt;""),
""""&amp;Table_Repeating_Question_Sets[[#This Row],[Key]]&amp;"""","")</f>
        <v>"value"</v>
      </c>
      <c r="CO10"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"value"</v>
      </c>
      <c r="CP10" s="8" t="str">
        <f ca="1">IF(ISNUMBER(Table_Repeating_Question_Sets[[#This Row],[Config Use Row]]),_xlfn.NUMBERVALUE(INDEX(Table_Repeating_Question_Sets[Config Rollup],Table_Repeating_Question_Sets[[#This Row],[Config Use Row]])),"")</f>
        <v/>
      </c>
      <c r="CQ10" s="8" t="str">
        <f ca="1">IF(ISNUMBER(Table_Repeating_Question_Sets[[#This Row],[Config Use Row]]),INDEX(Table_Repeating_Question_Sets[Config Keys Nested Rollup],Table_Repeating_Question_Sets[[#This Row],[Config Use Row]]),"")</f>
        <v/>
      </c>
    </row>
    <row r="11" spans="2:95" ht="29.25" thickBot="1">
      <c r="B11" s="32" t="s">
        <v>190</v>
      </c>
      <c r="C11" s="3" t="s">
        <v>71</v>
      </c>
      <c r="D11" s="3" t="str">
        <f ca="1">IF(Table_Repeating_Question_Sets[[#This Row],[Header]]="Yes","",
IF(INDIRECT(SUBSTITUTE(ADDRESS(1,COLUMN(),4),"1","")&amp;ROW()-1)="",
INDIRECT(SUBSTITUTE(ADDRESS(1,COLUMN(Table_Repeating_Question_Sets[[#This Row],[Property]]),4),"1","")&amp;ROW()-1),
INDIRECT(SUBSTITUTE(ADDRESS(1,COLUMN(),4),"1","")&amp;ROW()-1)))</f>
        <v/>
      </c>
      <c r="E11"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specifiedItems</v>
      </c>
      <c r="F11" s="3" t="str">
        <f ca="1">IF(Table_Repeating_Question_Sets[[#This Row],[Header]]="Yes","",IF(INDIRECT(SUBSTITUTE(ADDRESS(1,COLUMN(),4),"1","")&amp;ROW()-1)="",
INDIRECT(SUBSTITUTE(ADDRESS(1,COLUMN(Table_Repeating_Question_Sets[[#This Row],[Property]]),4),"1","")&amp;ROW()-1),INDIRECT(SUBSTITUTE(ADDRESS(1,COLUMN(),4),"1","")&amp;ROW()-1)))</f>
        <v/>
      </c>
      <c r="G11"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[XX].specifiedItems</v>
      </c>
      <c r="H11" s="3" t="str">
        <f>IF(Table_Repeating_Question_Sets[[#This Row],[Header]]="Yes","",IF(Table_Repeating_Question_Sets[[#This Row],[Property]]&lt;&gt;"",SUBSTITUTE(Table_Repeating_Question_Sets[[#This Row],[Property]]," ",""),""))</f>
        <v/>
      </c>
      <c r="I11" s="37"/>
      <c r="J11" s="37"/>
      <c r="K11" s="37"/>
      <c r="L11" s="37"/>
      <c r="M11" s="37"/>
      <c r="N11" s="37"/>
      <c r="O11" s="37"/>
      <c r="P11" s="37"/>
      <c r="Q11" s="37"/>
      <c r="R11" s="37"/>
      <c r="S11"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21" t="str">
        <f>IF(Table_Repeating_Question_Sets[[#This Row],[Header]]&lt;&gt;"Yes",COUNTA(Table_Repeating_Question_Sets[[#This Row],[Value 1]:[Value 10]]),"")</f>
        <v/>
      </c>
      <c r="U11" s="3"/>
      <c r="V11" s="3"/>
      <c r="W11" s="3"/>
      <c r="X11" s="47"/>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t="str">
        <f ca="1">IF(Table_Repeating_Question_Sets[[#This Row],[Header]]="Yes","",IF(ISNUMBER(INDIRECT(SUBSTITUTE(ADDRESS(1,COLUMN(),4),"1","")&amp;ROW()+1)),VALUE(INDIRECT(SUBSTITUTE(ADDRESS(1,COLUMN(),4),"1","")&amp;ROW()+1)),0)+IF(Table_Repeating_Question_Sets[[#This Row],[Value 1]]&lt;&gt;"",1,0))</f>
        <v/>
      </c>
      <c r="AZ11"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11"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1" s="3" t="str">
        <f ca="1">IF(Table_Repeating_Question_Sets[[#This Row],[Header]]="Yes","",IF(ISNUMBER(INDIRECT(SUBSTITUTE(ADDRESS(1,COLUMN(),4),"1","")&amp;ROW()+1)),VALUE(INDIRECT(SUBSTITUTE(ADDRESS(1,COLUMN(),4),"1","")&amp;ROW()+1)),0)+IF(Table_Repeating_Question_Sets[[#This Row],[Value 2]]&lt;&gt;"",1,0))</f>
        <v/>
      </c>
      <c r="BC11"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11"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1" s="3" t="str">
        <f ca="1">IF(Table_Repeating_Question_Sets[[#This Row],[Header]]="Yes","",IF(ISNUMBER(INDIRECT(SUBSTITUTE(ADDRESS(1,COLUMN(),4),"1","")&amp;ROW()+1)),VALUE(INDIRECT(SUBSTITUTE(ADDRESS(1,COLUMN(),4),"1","")&amp;ROW()+1)),0)+IF(Table_Repeating_Question_Sets[[#This Row],[Value 3]]&lt;&gt;"",1,0))</f>
        <v/>
      </c>
      <c r="BF11"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11"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1" s="3" t="str">
        <f ca="1">IF(Table_Repeating_Question_Sets[[#This Row],[Header]]="Yes","",IF(ISNUMBER(INDIRECT(SUBSTITUTE(ADDRESS(1,COLUMN(),4),"1","")&amp;ROW()+1)),VALUE(INDIRECT(SUBSTITUTE(ADDRESS(1,COLUMN(),4),"1","")&amp;ROW()+1)),0)+IF(Table_Repeating_Question_Sets[[#This Row],[Value 4]]&lt;&gt;"",1,0))</f>
        <v/>
      </c>
      <c r="BI11"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11"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1" s="3" t="str">
        <f ca="1">IF(Table_Repeating_Question_Sets[[#This Row],[Header]]="Yes","",IF(ISNUMBER(INDIRECT(SUBSTITUTE(ADDRESS(1,COLUMN(),4),"1","")&amp;ROW()+1)),VALUE(INDIRECT(SUBSTITUTE(ADDRESS(1,COLUMN(),4),"1","")&amp;ROW()+1)),0)+IF(Table_Repeating_Question_Sets[[#This Row],[Value 5]]&lt;&gt;"",1,0))</f>
        <v/>
      </c>
      <c r="BL11"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11"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1" s="3" t="str">
        <f ca="1">IF(Table_Repeating_Question_Sets[[#This Row],[Header]]="Yes","",IF(ISNUMBER(INDIRECT(SUBSTITUTE(ADDRESS(1,COLUMN(),4),"1","")&amp;ROW()+1)),VALUE(INDIRECT(SUBSTITUTE(ADDRESS(1,COLUMN(),4),"1","")&amp;ROW()+1)),0)+IF(Table_Repeating_Question_Sets[[#This Row],[Value 6]]&lt;&gt;"",1,0))</f>
        <v/>
      </c>
      <c r="BO11"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11"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1" s="3" t="str">
        <f ca="1">IF(Table_Repeating_Question_Sets[[#This Row],[Header]]="Yes","",IF(ISNUMBER(INDIRECT(SUBSTITUTE(ADDRESS(1,COLUMN(),4),"1","")&amp;ROW()+1)),VALUE(INDIRECT(SUBSTITUTE(ADDRESS(1,COLUMN(),4),"1","")&amp;ROW()+1)),0)+IF(Table_Repeating_Question_Sets[[#This Row],[Value 7]]&lt;&gt;"",1,0))</f>
        <v/>
      </c>
      <c r="BR11"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11"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1" s="3" t="str">
        <f ca="1">IF(Table_Repeating_Question_Sets[[#This Row],[Header]]="Yes","",IF(ISNUMBER(INDIRECT(SUBSTITUTE(ADDRESS(1,COLUMN(),4),"1","")&amp;ROW()+1)),VALUE(INDIRECT(SUBSTITUTE(ADDRESS(1,COLUMN(),4),"1","")&amp;ROW()+1)),0)+IF(Table_Repeating_Question_Sets[[#This Row],[Value 8]]&lt;&gt;"",1,0))</f>
        <v/>
      </c>
      <c r="BU11"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11"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1" s="3" t="str">
        <f ca="1">IF(Table_Repeating_Question_Sets[[#This Row],[Header]]="Yes","",IF(ISNUMBER(INDIRECT(SUBSTITUTE(ADDRESS(1,COLUMN(),4),"1","")&amp;ROW()+1)),VALUE(INDIRECT(SUBSTITUTE(ADDRESS(1,COLUMN(),4),"1","")&amp;ROW()+1)),0)+IF(Table_Repeating_Question_Sets[[#This Row],[Value 9]]&lt;&gt;"",1,0))</f>
        <v/>
      </c>
      <c r="BX11"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11"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1" s="3" t="str">
        <f ca="1">IF(Table_Repeating_Question_Sets[[#This Row],[Header]]="Yes","",IF(ISNUMBER(INDIRECT(SUBSTITUTE(ADDRESS(1,COLUMN(),4),"1","")&amp;ROW()+1)),VALUE(INDIRECT(SUBSTITUTE(ADDRESS(1,COLUMN(),4),"1","")&amp;ROW()+1)),0)+IF(Table_Repeating_Question_Sets[[#This Row],[Value 10]]&lt;&gt;"",1,0))</f>
        <v/>
      </c>
      <c r="CA11"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11"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1"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11"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1"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1"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1" s="3" t="str">
        <f t="array" aca="1" ref="CG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1"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1"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1"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1" s="3" t="str">
        <f xml:space="preserve">
IF(Table_Repeating_Question_Sets[[#This Row],[Row]]="Yes","]},{""className"": ""row"",""fieldGroup"": [","")&amp;
Table_Repeating_Question_Sets[[#This Row],[Config Field]]</f>
        <v/>
      </c>
      <c r="CL11"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"specifiedItems":[{"className": "row","fieldGroup":[{"key":"specifiedItems[XX].type","type":"input-field","className":"col-xs-12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1"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1" s="32" t="str">
        <f>IF(AND(Table_Repeating_Question_Sets[[#This Row],[Header]]="",Table_Repeating_Question_Sets[[#This Row],[Property]]&lt;&gt;"",Table_Repeating_Question_Sets[[#This Row],[Field Type]]&lt;&gt;""),
""""&amp;Table_Repeating_Question_Sets[[#This Row],[Key]]&amp;"""","")</f>
        <v/>
      </c>
      <c r="CO11"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"specifiedItems":["type","make","modelNo","serialNo","value"],</v>
      </c>
      <c r="CP11" s="3" t="str">
        <f ca="1">IF(ISNUMBER(Table_Repeating_Question_Sets[[#This Row],[Config Use Row]]),_xlfn.NUMBERVALUE(INDEX(Table_Repeating_Question_Sets[Config Rollup],Table_Repeating_Question_Sets[[#This Row],[Config Use Row]])),"")</f>
        <v/>
      </c>
      <c r="CQ11" s="32" t="str">
        <f ca="1">IF(ISNUMBER(Table_Repeating_Question_Sets[[#This Row],[Config Use Row]]),INDEX(Table_Repeating_Question_Sets[Config Keys Nested Rollup],Table_Repeating_Question_Sets[[#This Row],[Config Use Row]]),"")</f>
        <v/>
      </c>
    </row>
    <row r="12" spans="2:95" s="15" customFormat="1" ht="21" hidden="1" customHeight="1">
      <c r="B12" s="8"/>
      <c r="C12" s="8"/>
      <c r="D12" s="8" t="str">
        <f ca="1">IF(Table_Repeating_Question_Sets[[#This Row],[Header]]="Yes","",
IF(INDIRECT(SUBSTITUTE(ADDRESS(1,COLUMN(),4),"1","")&amp;ROW()-1)="",
INDIRECT(SUBSTITUTE(ADDRESS(1,COLUMN(Table_Repeating_Question_Sets[[#This Row],[Property]]),4),"1","")&amp;ROW()-1),
INDIRECT(SUBSTITUTE(ADDRESS(1,COLUMN(),4),"1","")&amp;ROW()-1)))</f>
        <v>Specified Items</v>
      </c>
      <c r="E12"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8" t="str">
        <f ca="1">IF(Table_Repeating_Question_Sets[[#This Row],[Header]]="Yes","",IF(INDIRECT(SUBSTITUTE(ADDRESS(1,COLUMN(),4),"1","")&amp;ROW()-1)="",
INDIRECT(SUBSTITUTE(ADDRESS(1,COLUMN(Table_Repeating_Question_Sets[[#This Row],[Property]]),4),"1","")&amp;ROW()-1),INDIRECT(SUBSTITUTE(ADDRESS(1,COLUMN(),4),"1","")&amp;ROW()-1)))</f>
        <v>Specified Items</v>
      </c>
      <c r="G12"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8" t="str">
        <f>IF(Table_Repeating_Question_Sets[[#This Row],[Header]]="Yes","",IF(Table_Repeating_Question_Sets[[#This Row],[Property]]&lt;&gt;"",SUBSTITUTE(Table_Repeating_Question_Sets[[#This Row],[Property]]," ",""),""))</f>
        <v/>
      </c>
      <c r="I12" s="56"/>
      <c r="J12" s="56"/>
      <c r="K12" s="56"/>
      <c r="L12" s="56"/>
      <c r="M12" s="56"/>
      <c r="N12" s="56"/>
      <c r="O12" s="56"/>
      <c r="P12" s="56"/>
      <c r="Q12" s="56"/>
      <c r="R12" s="56"/>
      <c r="S12"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57">
        <f>IF(Table_Repeating_Question_Sets[[#This Row],[Header]]&lt;&gt;"Yes",COUNTA(Table_Repeating_Question_Sets[[#This Row],[Value 1]:[Value 10]]),"")</f>
        <v>0</v>
      </c>
      <c r="U12" s="8"/>
      <c r="V12" s="8"/>
      <c r="W12" s="8"/>
      <c r="X12" s="4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f ca="1">IF(Table_Repeating_Question_Sets[[#This Row],[Header]]="Yes","",IF(ISNUMBER(INDIRECT(SUBSTITUTE(ADDRESS(1,COLUMN(),4),"1","")&amp;ROW()+1)),VALUE(INDIRECT(SUBSTITUTE(ADDRESS(1,COLUMN(),4),"1","")&amp;ROW()+1)),0)+IF(Table_Repeating_Question_Sets[[#This Row],[Value 1]]&lt;&gt;"",1,0))</f>
        <v>0</v>
      </c>
      <c r="AZ12"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12"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2" s="8">
        <f ca="1">IF(Table_Repeating_Question_Sets[[#This Row],[Header]]="Yes","",IF(ISNUMBER(INDIRECT(SUBSTITUTE(ADDRESS(1,COLUMN(),4),"1","")&amp;ROW()+1)),VALUE(INDIRECT(SUBSTITUTE(ADDRESS(1,COLUMN(),4),"1","")&amp;ROW()+1)),0)+IF(Table_Repeating_Question_Sets[[#This Row],[Value 2]]&lt;&gt;"",1,0))</f>
        <v>0</v>
      </c>
      <c r="BC12"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12"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2" s="8">
        <f ca="1">IF(Table_Repeating_Question_Sets[[#This Row],[Header]]="Yes","",IF(ISNUMBER(INDIRECT(SUBSTITUTE(ADDRESS(1,COLUMN(),4),"1","")&amp;ROW()+1)),VALUE(INDIRECT(SUBSTITUTE(ADDRESS(1,COLUMN(),4),"1","")&amp;ROW()+1)),0)+IF(Table_Repeating_Question_Sets[[#This Row],[Value 3]]&lt;&gt;"",1,0))</f>
        <v>0</v>
      </c>
      <c r="BF12"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12"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2" s="8">
        <f ca="1">IF(Table_Repeating_Question_Sets[[#This Row],[Header]]="Yes","",IF(ISNUMBER(INDIRECT(SUBSTITUTE(ADDRESS(1,COLUMN(),4),"1","")&amp;ROW()+1)),VALUE(INDIRECT(SUBSTITUTE(ADDRESS(1,COLUMN(),4),"1","")&amp;ROW()+1)),0)+IF(Table_Repeating_Question_Sets[[#This Row],[Value 4]]&lt;&gt;"",1,0))</f>
        <v>0</v>
      </c>
      <c r="BI12"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12"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2" s="8">
        <f ca="1">IF(Table_Repeating_Question_Sets[[#This Row],[Header]]="Yes","",IF(ISNUMBER(INDIRECT(SUBSTITUTE(ADDRESS(1,COLUMN(),4),"1","")&amp;ROW()+1)),VALUE(INDIRECT(SUBSTITUTE(ADDRESS(1,COLUMN(),4),"1","")&amp;ROW()+1)),0)+IF(Table_Repeating_Question_Sets[[#This Row],[Value 5]]&lt;&gt;"",1,0))</f>
        <v>0</v>
      </c>
      <c r="BL12"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12"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2" s="8">
        <f ca="1">IF(Table_Repeating_Question_Sets[[#This Row],[Header]]="Yes","",IF(ISNUMBER(INDIRECT(SUBSTITUTE(ADDRESS(1,COLUMN(),4),"1","")&amp;ROW()+1)),VALUE(INDIRECT(SUBSTITUTE(ADDRESS(1,COLUMN(),4),"1","")&amp;ROW()+1)),0)+IF(Table_Repeating_Question_Sets[[#This Row],[Value 6]]&lt;&gt;"",1,0))</f>
        <v>0</v>
      </c>
      <c r="BO12"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12"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2" s="8">
        <f ca="1">IF(Table_Repeating_Question_Sets[[#This Row],[Header]]="Yes","",IF(ISNUMBER(INDIRECT(SUBSTITUTE(ADDRESS(1,COLUMN(),4),"1","")&amp;ROW()+1)),VALUE(INDIRECT(SUBSTITUTE(ADDRESS(1,COLUMN(),4),"1","")&amp;ROW()+1)),0)+IF(Table_Repeating_Question_Sets[[#This Row],[Value 7]]&lt;&gt;"",1,0))</f>
        <v>0</v>
      </c>
      <c r="BR12"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12"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2" s="8">
        <f ca="1">IF(Table_Repeating_Question_Sets[[#This Row],[Header]]="Yes","",IF(ISNUMBER(INDIRECT(SUBSTITUTE(ADDRESS(1,COLUMN(),4),"1","")&amp;ROW()+1)),VALUE(INDIRECT(SUBSTITUTE(ADDRESS(1,COLUMN(),4),"1","")&amp;ROW()+1)),0)+IF(Table_Repeating_Question_Sets[[#This Row],[Value 8]]&lt;&gt;"",1,0))</f>
        <v>0</v>
      </c>
      <c r="BU12"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12"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2" s="8">
        <f ca="1">IF(Table_Repeating_Question_Sets[[#This Row],[Header]]="Yes","",IF(ISNUMBER(INDIRECT(SUBSTITUTE(ADDRESS(1,COLUMN(),4),"1","")&amp;ROW()+1)),VALUE(INDIRECT(SUBSTITUTE(ADDRESS(1,COLUMN(),4),"1","")&amp;ROW()+1)),0)+IF(Table_Repeating_Question_Sets[[#This Row],[Value 9]]&lt;&gt;"",1,0))</f>
        <v>0</v>
      </c>
      <c r="BX12"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12"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2" s="8">
        <f ca="1">IF(Table_Repeating_Question_Sets[[#This Row],[Header]]="Yes","",IF(ISNUMBER(INDIRECT(SUBSTITUTE(ADDRESS(1,COLUMN(),4),"1","")&amp;ROW()+1)),VALUE(INDIRECT(SUBSTITUTE(ADDRESS(1,COLUMN(),4),"1","")&amp;ROW()+1)),0)+IF(Table_Repeating_Question_Sets[[#This Row],[Value 10]]&lt;&gt;"",1,0))</f>
        <v>0</v>
      </c>
      <c r="CA12"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12"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2"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2"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2"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2"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12" s="8" t="str">
        <f t="array" aca="1" ref="CG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2"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2"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2"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2" s="8" t="str">
        <f xml:space="preserve">
IF(Table_Repeating_Question_Sets[[#This Row],[Row]]="Yes","]},{""className"": ""row"",""fieldGroup"": [","")&amp;
Table_Repeating_Question_Sets[[#This Row],[Config Field]]</f>
        <v/>
      </c>
      <c r="CL12"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2"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2" s="8" t="str">
        <f>IF(AND(Table_Repeating_Question_Sets[[#This Row],[Header]]="",Table_Repeating_Question_Sets[[#This Row],[Property]]&lt;&gt;"",Table_Repeating_Question_Sets[[#This Row],[Field Type]]&lt;&gt;""),
""""&amp;Table_Repeating_Question_Sets[[#This Row],[Key]]&amp;"""","")</f>
        <v/>
      </c>
      <c r="CO12"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"type","make","modelNo","serialNo","value"</v>
      </c>
      <c r="CP12" s="8" t="str">
        <f ca="1">IF(ISNUMBER(Table_Repeating_Question_Sets[[#This Row],[Config Use Row]]),_xlfn.NUMBERVALUE(INDEX(Table_Repeating_Question_Sets[Config Rollup],Table_Repeating_Question_Sets[[#This Row],[Config Use Row]])),"")</f>
        <v/>
      </c>
      <c r="CQ12" s="8" t="str">
        <f ca="1">IF(ISNUMBER(Table_Repeating_Question_Sets[[#This Row],[Config Use Row]]),INDEX(Table_Repeating_Question_Sets[Config Keys Nested Rollup],Table_Repeating_Question_Sets[[#This Row],[Config Use Row]]),"")</f>
        <v/>
      </c>
    </row>
    <row r="13" spans="2:95" s="15" customFormat="1" ht="21" customHeight="1">
      <c r="B13" s="8" t="s">
        <v>3</v>
      </c>
      <c r="C13" s="8"/>
      <c r="D13" s="8" t="str">
        <f ca="1">IF(Table_Repeating_Question_Sets[[#This Row],[Header]]="Yes","",
IF(INDIRECT(SUBSTITUTE(ADDRESS(1,COLUMN(),4),"1","")&amp;ROW()-1)="",
INDIRECT(SUBSTITUTE(ADDRESS(1,COLUMN(Table_Repeating_Question_Sets[[#This Row],[Property]]),4),"1","")&amp;ROW()-1),
INDIRECT(SUBSTITUTE(ADDRESS(1,COLUMN(),4),"1","")&amp;ROW()-1)))</f>
        <v>Specified Items</v>
      </c>
      <c r="E1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type</v>
      </c>
      <c r="F13" s="8" t="str">
        <f ca="1">IF(Table_Repeating_Question_Sets[[#This Row],[Header]]="Yes","",IF(INDIRECT(SUBSTITUTE(ADDRESS(1,COLUMN(),4),"1","")&amp;ROW()-1)="",
INDIRECT(SUBSTITUTE(ADDRESS(1,COLUMN(Table_Repeating_Question_Sets[[#This Row],[Property]]),4),"1","")&amp;ROW()-1),INDIRECT(SUBSTITUTE(ADDRESS(1,COLUMN(),4),"1","")&amp;ROW()-1)))</f>
        <v>Specified Items</v>
      </c>
      <c r="G13"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specifiedItems[XX].type</v>
      </c>
      <c r="H13" s="8" t="str">
        <f>IF(Table_Repeating_Question_Sets[[#This Row],[Header]]="Yes","",IF(Table_Repeating_Question_Sets[[#This Row],[Property]]&lt;&gt;"",SUBSTITUTE(Table_Repeating_Question_Sets[[#This Row],[Property]]," ",""),""))</f>
        <v>Type</v>
      </c>
      <c r="I13" s="56"/>
      <c r="J13" s="56"/>
      <c r="K13" s="56"/>
      <c r="L13" s="56"/>
      <c r="M13" s="56"/>
      <c r="N13" s="56"/>
      <c r="O13" s="56"/>
      <c r="P13" s="56"/>
      <c r="Q13" s="56"/>
      <c r="R13" s="56"/>
      <c r="S13"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3" s="57">
        <f>IF(Table_Repeating_Question_Sets[[#This Row],[Header]]&lt;&gt;"Yes",COUNTA(Table_Repeating_Question_Sets[[#This Row],[Value 1]:[Value 10]]),"")</f>
        <v>0</v>
      </c>
      <c r="U13" s="8" t="s">
        <v>47</v>
      </c>
      <c r="V13" s="8" t="s">
        <v>47</v>
      </c>
      <c r="W13" s="8"/>
      <c r="X13" s="49" t="s">
        <v>71</v>
      </c>
      <c r="Y13" s="8"/>
      <c r="Z13" s="8"/>
      <c r="AA13" s="8"/>
      <c r="AB13" s="8"/>
      <c r="AC13" s="8"/>
      <c r="AD13" s="8"/>
      <c r="AE13" s="9" t="s">
        <v>321</v>
      </c>
      <c r="AF13" s="9"/>
      <c r="AG13" s="8"/>
      <c r="AH13" s="8"/>
      <c r="AI13" s="8"/>
      <c r="AJ13" s="8"/>
      <c r="AK13" s="8"/>
      <c r="AL13" s="8"/>
      <c r="AM13" s="8"/>
      <c r="AN13" s="8"/>
      <c r="AO13" s="8"/>
      <c r="AP13" s="8"/>
      <c r="AQ13" s="8"/>
      <c r="AR13" s="8"/>
      <c r="AS13" s="8"/>
      <c r="AT13" s="8"/>
      <c r="AU13" s="8"/>
      <c r="AV13" s="8"/>
      <c r="AW13" s="8"/>
      <c r="AX13" s="8"/>
      <c r="AY13" s="8">
        <f ca="1">IF(Table_Repeating_Question_Sets[[#This Row],[Header]]="Yes","",IF(ISNUMBER(INDIRECT(SUBSTITUTE(ADDRESS(1,COLUMN(),4),"1","")&amp;ROW()+1)),VALUE(INDIRECT(SUBSTITUTE(ADDRESS(1,COLUMN(),4),"1","")&amp;ROW()+1)),0)+IF(Table_Repeating_Question_Sets[[#This Row],[Value 1]]&lt;&gt;"",1,0))</f>
        <v>0</v>
      </c>
      <c r="AZ13"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1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3" s="8">
        <f ca="1">IF(Table_Repeating_Question_Sets[[#This Row],[Header]]="Yes","",IF(ISNUMBER(INDIRECT(SUBSTITUTE(ADDRESS(1,COLUMN(),4),"1","")&amp;ROW()+1)),VALUE(INDIRECT(SUBSTITUTE(ADDRESS(1,COLUMN(),4),"1","")&amp;ROW()+1)),0)+IF(Table_Repeating_Question_Sets[[#This Row],[Value 2]]&lt;&gt;"",1,0))</f>
        <v>0</v>
      </c>
      <c r="BC13"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1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3" s="8">
        <f ca="1">IF(Table_Repeating_Question_Sets[[#This Row],[Header]]="Yes","",IF(ISNUMBER(INDIRECT(SUBSTITUTE(ADDRESS(1,COLUMN(),4),"1","")&amp;ROW()+1)),VALUE(INDIRECT(SUBSTITUTE(ADDRESS(1,COLUMN(),4),"1","")&amp;ROW()+1)),0)+IF(Table_Repeating_Question_Sets[[#This Row],[Value 3]]&lt;&gt;"",1,0))</f>
        <v>0</v>
      </c>
      <c r="BF13"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1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3" s="8">
        <f ca="1">IF(Table_Repeating_Question_Sets[[#This Row],[Header]]="Yes","",IF(ISNUMBER(INDIRECT(SUBSTITUTE(ADDRESS(1,COLUMN(),4),"1","")&amp;ROW()+1)),VALUE(INDIRECT(SUBSTITUTE(ADDRESS(1,COLUMN(),4),"1","")&amp;ROW()+1)),0)+IF(Table_Repeating_Question_Sets[[#This Row],[Value 4]]&lt;&gt;"",1,0))</f>
        <v>0</v>
      </c>
      <c r="BI13"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1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3" s="8">
        <f ca="1">IF(Table_Repeating_Question_Sets[[#This Row],[Header]]="Yes","",IF(ISNUMBER(INDIRECT(SUBSTITUTE(ADDRESS(1,COLUMN(),4),"1","")&amp;ROW()+1)),VALUE(INDIRECT(SUBSTITUTE(ADDRESS(1,COLUMN(),4),"1","")&amp;ROW()+1)),0)+IF(Table_Repeating_Question_Sets[[#This Row],[Value 5]]&lt;&gt;"",1,0))</f>
        <v>0</v>
      </c>
      <c r="BL13"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1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3" s="8">
        <f ca="1">IF(Table_Repeating_Question_Sets[[#This Row],[Header]]="Yes","",IF(ISNUMBER(INDIRECT(SUBSTITUTE(ADDRESS(1,COLUMN(),4),"1","")&amp;ROW()+1)),VALUE(INDIRECT(SUBSTITUTE(ADDRESS(1,COLUMN(),4),"1","")&amp;ROW()+1)),0)+IF(Table_Repeating_Question_Sets[[#This Row],[Value 6]]&lt;&gt;"",1,0))</f>
        <v>0</v>
      </c>
      <c r="BO13"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1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3" s="8">
        <f ca="1">IF(Table_Repeating_Question_Sets[[#This Row],[Header]]="Yes","",IF(ISNUMBER(INDIRECT(SUBSTITUTE(ADDRESS(1,COLUMN(),4),"1","")&amp;ROW()+1)),VALUE(INDIRECT(SUBSTITUTE(ADDRESS(1,COLUMN(),4),"1","")&amp;ROW()+1)),0)+IF(Table_Repeating_Question_Sets[[#This Row],[Value 7]]&lt;&gt;"",1,0))</f>
        <v>0</v>
      </c>
      <c r="BR13"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1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3" s="8">
        <f ca="1">IF(Table_Repeating_Question_Sets[[#This Row],[Header]]="Yes","",IF(ISNUMBER(INDIRECT(SUBSTITUTE(ADDRESS(1,COLUMN(),4),"1","")&amp;ROW()+1)),VALUE(INDIRECT(SUBSTITUTE(ADDRESS(1,COLUMN(),4),"1","")&amp;ROW()+1)),0)+IF(Table_Repeating_Question_Sets[[#This Row],[Value 8]]&lt;&gt;"",1,0))</f>
        <v>0</v>
      </c>
      <c r="BU13"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1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3" s="8">
        <f ca="1">IF(Table_Repeating_Question_Sets[[#This Row],[Header]]="Yes","",IF(ISNUMBER(INDIRECT(SUBSTITUTE(ADDRESS(1,COLUMN(),4),"1","")&amp;ROW()+1)),VALUE(INDIRECT(SUBSTITUTE(ADDRESS(1,COLUMN(),4),"1","")&amp;ROW()+1)),0)+IF(Table_Repeating_Question_Sets[[#This Row],[Value 9]]&lt;&gt;"",1,0))</f>
        <v>0</v>
      </c>
      <c r="BX13"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1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3" s="8">
        <f ca="1">IF(Table_Repeating_Question_Sets[[#This Row],[Header]]="Yes","",IF(ISNUMBER(INDIRECT(SUBSTITUTE(ADDRESS(1,COLUMN(),4),"1","")&amp;ROW()+1)),VALUE(INDIRECT(SUBSTITUTE(ADDRESS(1,COLUMN(),4),"1","")&amp;ROW()+1)),0)+IF(Table_Repeating_Question_Sets[[#This Row],[Value 10]]&lt;&gt;"",1,0))</f>
        <v>0</v>
      </c>
      <c r="CA13"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1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3"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3"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3"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13"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13" s="8" t="str">
        <f t="array" aca="1" ref="CG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3"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13"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"templateOptions":{"label":"Type of item"}</v>
      </c>
      <c r="CJ13"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{"key":"specifiedItems[XX].type","type":"input-field","className":"col-xs-12 col-md-6","templateOptions":{"label":"Type of item"},"validators": {"validation": Validators.compose([ValidationService.required('true', '')])}}</v>
      </c>
      <c r="CK13" s="8" t="str">
        <f ca="1" xml:space="preserve">
IF(Table_Repeating_Question_Sets[[#This Row],[Row]]="Yes","]},{""className"": ""row"",""fieldGroup"": [","")&amp;
Table_Repeating_Question_Sets[[#This Row],[Config Field]]</f>
        <v>{"key":"specifiedItems[XX].type","type":"input-field","className":"col-xs-12 col-md-6","templateOptions":{"label":"Type of item"},"validators": {"validation": Validators.compose([ValidationService.required('true', '')])}}</v>
      </c>
      <c r="CL13"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{"key":"specifiedItems[XX].type","type":"input-field","className":"col-xs-12 col-md-6","templateOptions":{"label":"Type of item"},"validators": {"validation": Validators.compose([ValidationService.required('true', '')])}},{"key":"specifiedItems[XX].make","type":"input-field","className":"col-xs-12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3"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3" s="8" t="str">
        <f>IF(AND(Table_Repeating_Question_Sets[[#This Row],[Header]]="",Table_Repeating_Question_Sets[[#This Row],[Property]]&lt;&gt;"",Table_Repeating_Question_Sets[[#This Row],[Field Type]]&lt;&gt;""),
""""&amp;Table_Repeating_Question_Sets[[#This Row],[Key]]&amp;"""","")</f>
        <v>"type"</v>
      </c>
      <c r="CO13"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"type","make","modelNo","serialNo","value"</v>
      </c>
      <c r="CP13" s="8" t="str">
        <f ca="1">IF(ISNUMBER(Table_Repeating_Question_Sets[[#This Row],[Config Use Row]]),_xlfn.NUMBERVALUE(INDEX(Table_Repeating_Question_Sets[Config Rollup],Table_Repeating_Question_Sets[[#This Row],[Config Use Row]])),"")</f>
        <v/>
      </c>
      <c r="CQ13" s="8" t="str">
        <f ca="1">IF(ISNUMBER(Table_Repeating_Question_Sets[[#This Row],[Config Use Row]]),INDEX(Table_Repeating_Question_Sets[Config Keys Nested Rollup],Table_Repeating_Question_Sets[[#This Row],[Config Use Row]]),"")</f>
        <v/>
      </c>
    </row>
    <row r="14" spans="2:95" s="15" customFormat="1" ht="21" customHeight="1">
      <c r="B14" s="8" t="s">
        <v>317</v>
      </c>
      <c r="C14" s="8"/>
      <c r="D14" s="8" t="str">
        <f ca="1">IF(Table_Repeating_Question_Sets[[#This Row],[Header]]="Yes","",
IF(INDIRECT(SUBSTITUTE(ADDRESS(1,COLUMN(),4),"1","")&amp;ROW()-1)="",
INDIRECT(SUBSTITUTE(ADDRESS(1,COLUMN(Table_Repeating_Question_Sets[[#This Row],[Property]]),4),"1","")&amp;ROW()-1),
INDIRECT(SUBSTITUTE(ADDRESS(1,COLUMN(),4),"1","")&amp;ROW()-1)))</f>
        <v>Specified Items</v>
      </c>
      <c r="E14"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make</v>
      </c>
      <c r="F14" s="8" t="str">
        <f ca="1">IF(Table_Repeating_Question_Sets[[#This Row],[Header]]="Yes","",IF(INDIRECT(SUBSTITUTE(ADDRESS(1,COLUMN(),4),"1","")&amp;ROW()-1)="",
INDIRECT(SUBSTITUTE(ADDRESS(1,COLUMN(Table_Repeating_Question_Sets[[#This Row],[Property]]),4),"1","")&amp;ROW()-1),INDIRECT(SUBSTITUTE(ADDRESS(1,COLUMN(),4),"1","")&amp;ROW()-1)))</f>
        <v>Specified Items</v>
      </c>
      <c r="G14"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specifiedItems[XX].make</v>
      </c>
      <c r="H14" s="8" t="str">
        <f>IF(Table_Repeating_Question_Sets[[#This Row],[Header]]="Yes","",IF(Table_Repeating_Question_Sets[[#This Row],[Property]]&lt;&gt;"",SUBSTITUTE(Table_Repeating_Question_Sets[[#This Row],[Property]]," ",""),""))</f>
        <v>Make</v>
      </c>
      <c r="I14" s="56"/>
      <c r="J14" s="56"/>
      <c r="K14" s="56"/>
      <c r="L14" s="56"/>
      <c r="M14" s="56"/>
      <c r="N14" s="56"/>
      <c r="O14" s="56"/>
      <c r="P14" s="56"/>
      <c r="Q14" s="56"/>
      <c r="R14" s="56"/>
      <c r="S14"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4" s="57">
        <f>IF(Table_Repeating_Question_Sets[[#This Row],[Header]]&lt;&gt;"Yes",COUNTA(Table_Repeating_Question_Sets[[#This Row],[Value 1]:[Value 10]]),"")</f>
        <v>0</v>
      </c>
      <c r="U14" s="8" t="s">
        <v>47</v>
      </c>
      <c r="V14" s="8" t="s">
        <v>47</v>
      </c>
      <c r="W14" s="8"/>
      <c r="X14" s="48"/>
      <c r="Y14" s="8"/>
      <c r="Z14" s="8"/>
      <c r="AA14" s="8"/>
      <c r="AB14" s="8"/>
      <c r="AC14" s="8"/>
      <c r="AD14" s="8"/>
      <c r="AE14" s="8" t="s">
        <v>317</v>
      </c>
      <c r="AF14" s="8"/>
      <c r="AG14" s="8"/>
      <c r="AH14" s="8"/>
      <c r="AI14" s="8"/>
      <c r="AJ14" s="8"/>
      <c r="AK14" s="8"/>
      <c r="AL14" s="8"/>
      <c r="AM14" s="8"/>
      <c r="AN14" s="8"/>
      <c r="AO14" s="8"/>
      <c r="AP14" s="8"/>
      <c r="AQ14" s="8"/>
      <c r="AR14" s="8"/>
      <c r="AS14" s="8"/>
      <c r="AT14" s="8"/>
      <c r="AU14" s="8"/>
      <c r="AV14" s="8"/>
      <c r="AW14" s="8"/>
      <c r="AX14" s="8"/>
      <c r="AY14" s="8">
        <f ca="1">IF(Table_Repeating_Question_Sets[[#This Row],[Header]]="Yes","",IF(ISNUMBER(INDIRECT(SUBSTITUTE(ADDRESS(1,COLUMN(),4),"1","")&amp;ROW()+1)),VALUE(INDIRECT(SUBSTITUTE(ADDRESS(1,COLUMN(),4),"1","")&amp;ROW()+1)),0)+IF(Table_Repeating_Question_Sets[[#This Row],[Value 1]]&lt;&gt;"",1,0))</f>
        <v>0</v>
      </c>
      <c r="AZ14"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4"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4" s="8">
        <f ca="1">IF(Table_Repeating_Question_Sets[[#This Row],[Header]]="Yes","",IF(ISNUMBER(INDIRECT(SUBSTITUTE(ADDRESS(1,COLUMN(),4),"1","")&amp;ROW()+1)),VALUE(INDIRECT(SUBSTITUTE(ADDRESS(1,COLUMN(),4),"1","")&amp;ROW()+1)),0)+IF(Table_Repeating_Question_Sets[[#This Row],[Value 2]]&lt;&gt;"",1,0))</f>
        <v>0</v>
      </c>
      <c r="BC14"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4"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4" s="8">
        <f ca="1">IF(Table_Repeating_Question_Sets[[#This Row],[Header]]="Yes","",IF(ISNUMBER(INDIRECT(SUBSTITUTE(ADDRESS(1,COLUMN(),4),"1","")&amp;ROW()+1)),VALUE(INDIRECT(SUBSTITUTE(ADDRESS(1,COLUMN(),4),"1","")&amp;ROW()+1)),0)+IF(Table_Repeating_Question_Sets[[#This Row],[Value 3]]&lt;&gt;"",1,0))</f>
        <v>0</v>
      </c>
      <c r="BF14"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4"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4" s="8">
        <f ca="1">IF(Table_Repeating_Question_Sets[[#This Row],[Header]]="Yes","",IF(ISNUMBER(INDIRECT(SUBSTITUTE(ADDRESS(1,COLUMN(),4),"1","")&amp;ROW()+1)),VALUE(INDIRECT(SUBSTITUTE(ADDRESS(1,COLUMN(),4),"1","")&amp;ROW()+1)),0)+IF(Table_Repeating_Question_Sets[[#This Row],[Value 4]]&lt;&gt;"",1,0))</f>
        <v>0</v>
      </c>
      <c r="BI14"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4"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4" s="8">
        <f ca="1">IF(Table_Repeating_Question_Sets[[#This Row],[Header]]="Yes","",IF(ISNUMBER(INDIRECT(SUBSTITUTE(ADDRESS(1,COLUMN(),4),"1","")&amp;ROW()+1)),VALUE(INDIRECT(SUBSTITUTE(ADDRESS(1,COLUMN(),4),"1","")&amp;ROW()+1)),0)+IF(Table_Repeating_Question_Sets[[#This Row],[Value 5]]&lt;&gt;"",1,0))</f>
        <v>0</v>
      </c>
      <c r="BL14"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4"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4" s="8">
        <f ca="1">IF(Table_Repeating_Question_Sets[[#This Row],[Header]]="Yes","",IF(ISNUMBER(INDIRECT(SUBSTITUTE(ADDRESS(1,COLUMN(),4),"1","")&amp;ROW()+1)),VALUE(INDIRECT(SUBSTITUTE(ADDRESS(1,COLUMN(),4),"1","")&amp;ROW()+1)),0)+IF(Table_Repeating_Question_Sets[[#This Row],[Value 6]]&lt;&gt;"",1,0))</f>
        <v>0</v>
      </c>
      <c r="BO14"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4"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4" s="8">
        <f ca="1">IF(Table_Repeating_Question_Sets[[#This Row],[Header]]="Yes","",IF(ISNUMBER(INDIRECT(SUBSTITUTE(ADDRESS(1,COLUMN(),4),"1","")&amp;ROW()+1)),VALUE(INDIRECT(SUBSTITUTE(ADDRESS(1,COLUMN(),4),"1","")&amp;ROW()+1)),0)+IF(Table_Repeating_Question_Sets[[#This Row],[Value 7]]&lt;&gt;"",1,0))</f>
        <v>0</v>
      </c>
      <c r="BR14"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4"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4" s="8">
        <f ca="1">IF(Table_Repeating_Question_Sets[[#This Row],[Header]]="Yes","",IF(ISNUMBER(INDIRECT(SUBSTITUTE(ADDRESS(1,COLUMN(),4),"1","")&amp;ROW()+1)),VALUE(INDIRECT(SUBSTITUTE(ADDRESS(1,COLUMN(),4),"1","")&amp;ROW()+1)),0)+IF(Table_Repeating_Question_Sets[[#This Row],[Value 8]]&lt;&gt;"",1,0))</f>
        <v>0</v>
      </c>
      <c r="BU14"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4"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4" s="8">
        <f ca="1">IF(Table_Repeating_Question_Sets[[#This Row],[Header]]="Yes","",IF(ISNUMBER(INDIRECT(SUBSTITUTE(ADDRESS(1,COLUMN(),4),"1","")&amp;ROW()+1)),VALUE(INDIRECT(SUBSTITUTE(ADDRESS(1,COLUMN(),4),"1","")&amp;ROW()+1)),0)+IF(Table_Repeating_Question_Sets[[#This Row],[Value 9]]&lt;&gt;"",1,0))</f>
        <v>0</v>
      </c>
      <c r="BX14"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4"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4" s="8">
        <f ca="1">IF(Table_Repeating_Question_Sets[[#This Row],[Header]]="Yes","",IF(ISNUMBER(INDIRECT(SUBSTITUTE(ADDRESS(1,COLUMN(),4),"1","")&amp;ROW()+1)),VALUE(INDIRECT(SUBSTITUTE(ADDRESS(1,COLUMN(),4),"1","")&amp;ROW()+1)),0)+IF(Table_Repeating_Question_Sets[[#This Row],[Value 10]]&lt;&gt;"",1,0))</f>
        <v>0</v>
      </c>
      <c r="CA14"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4"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4"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4"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4"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14"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14" s="8" t="str">
        <f t="array" aca="1" ref="CG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4"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14"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"templateOptions":{"label":"Make"}</v>
      </c>
      <c r="CJ14"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{"key":"specifiedItems[XX].make","type":"input-field","className":"col-xs-12 col-md-6","templateOptions":{"label":"Make"},"validators": {"validation": Validators.compose([])}}</v>
      </c>
      <c r="CK14" s="8" t="str">
        <f ca="1" xml:space="preserve">
IF(Table_Repeating_Question_Sets[[#This Row],[Row]]="Yes","]},{""className"": ""row"",""fieldGroup"": [","")&amp;
Table_Repeating_Question_Sets[[#This Row],[Config Field]]</f>
        <v>{"key":"specifiedItems[XX].make","type":"input-field","className":"col-xs-12 col-md-6","templateOptions":{"label":"Make"},"validators": {"validation": Validators.compose([])}}</v>
      </c>
      <c r="CL14"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{"key":"specifiedItems[XX].make","type":"input-field","className":"col-xs-12 col-md-6","templateOptions":{"label":"Make"},"validators": {"validation": Validators.compose([])}},{"key":"specifiedItems[XX].modelNo","type":"input-field","className":"col-xs-12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4"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4" s="8" t="str">
        <f>IF(AND(Table_Repeating_Question_Sets[[#This Row],[Header]]="",Table_Repeating_Question_Sets[[#This Row],[Property]]&lt;&gt;"",Table_Repeating_Question_Sets[[#This Row],[Field Type]]&lt;&gt;""),
""""&amp;Table_Repeating_Question_Sets[[#This Row],[Key]]&amp;"""","")</f>
        <v>"make"</v>
      </c>
      <c r="CO14"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"make","modelNo","serialNo","value"</v>
      </c>
      <c r="CP14" s="8" t="str">
        <f ca="1">IF(ISNUMBER(Table_Repeating_Question_Sets[[#This Row],[Config Use Row]]),_xlfn.NUMBERVALUE(INDEX(Table_Repeating_Question_Sets[Config Rollup],Table_Repeating_Question_Sets[[#This Row],[Config Use Row]])),"")</f>
        <v/>
      </c>
      <c r="CQ14" s="8" t="str">
        <f ca="1">IF(ISNUMBER(Table_Repeating_Question_Sets[[#This Row],[Config Use Row]]),INDEX(Table_Repeating_Question_Sets[Config Keys Nested Rollup],Table_Repeating_Question_Sets[[#This Row],[Config Use Row]]),"")</f>
        <v/>
      </c>
    </row>
    <row r="15" spans="2:95" s="15" customFormat="1" ht="21" customHeight="1">
      <c r="B15" s="8" t="s">
        <v>322</v>
      </c>
      <c r="C15" s="8"/>
      <c r="D15" s="8" t="str">
        <f ca="1">IF(Table_Repeating_Question_Sets[[#This Row],[Header]]="Yes","",
IF(INDIRECT(SUBSTITUTE(ADDRESS(1,COLUMN(),4),"1","")&amp;ROW()-1)="",
INDIRECT(SUBSTITUTE(ADDRESS(1,COLUMN(Table_Repeating_Question_Sets[[#This Row],[Property]]),4),"1","")&amp;ROW()-1),
INDIRECT(SUBSTITUTE(ADDRESS(1,COLUMN(),4),"1","")&amp;ROW()-1)))</f>
        <v>Specified Items</v>
      </c>
      <c r="E15"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modelNo</v>
      </c>
      <c r="F15" s="8" t="str">
        <f ca="1">IF(Table_Repeating_Question_Sets[[#This Row],[Header]]="Yes","",IF(INDIRECT(SUBSTITUTE(ADDRESS(1,COLUMN(),4),"1","")&amp;ROW()-1)="",
INDIRECT(SUBSTITUTE(ADDRESS(1,COLUMN(Table_Repeating_Question_Sets[[#This Row],[Property]]),4),"1","")&amp;ROW()-1),INDIRECT(SUBSTITUTE(ADDRESS(1,COLUMN(),4),"1","")&amp;ROW()-1)))</f>
        <v>Specified Items</v>
      </c>
      <c r="G15"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specifiedItems[XX].modelNo</v>
      </c>
      <c r="H15" s="8" t="str">
        <f>IF(Table_Repeating_Question_Sets[[#This Row],[Header]]="Yes","",IF(Table_Repeating_Question_Sets[[#This Row],[Property]]&lt;&gt;"",SUBSTITUTE(Table_Repeating_Question_Sets[[#This Row],[Property]]," ",""),""))</f>
        <v>ModelNo</v>
      </c>
      <c r="I15" s="56"/>
      <c r="J15" s="56"/>
      <c r="K15" s="56"/>
      <c r="L15" s="56"/>
      <c r="M15" s="56"/>
      <c r="N15" s="56"/>
      <c r="O15" s="56"/>
      <c r="P15" s="56"/>
      <c r="Q15" s="56"/>
      <c r="R15" s="56"/>
      <c r="S15"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5" s="57">
        <f>IF(Table_Repeating_Question_Sets[[#This Row],[Header]]&lt;&gt;"Yes",COUNTA(Table_Repeating_Question_Sets[[#This Row],[Value 1]:[Value 10]]),"")</f>
        <v>0</v>
      </c>
      <c r="U15" s="8" t="s">
        <v>47</v>
      </c>
      <c r="V15" s="8" t="s">
        <v>47</v>
      </c>
      <c r="W15" s="8"/>
      <c r="X15" s="48"/>
      <c r="Y15" s="8"/>
      <c r="Z15" s="8"/>
      <c r="AA15" s="8"/>
      <c r="AB15" s="8"/>
      <c r="AC15" s="8"/>
      <c r="AD15" s="8"/>
      <c r="AE15" s="8" t="s">
        <v>323</v>
      </c>
      <c r="AF15" s="8"/>
      <c r="AG15" s="8"/>
      <c r="AH15" s="8"/>
      <c r="AI15" s="8"/>
      <c r="AJ15" s="8"/>
      <c r="AK15" s="8"/>
      <c r="AL15" s="8"/>
      <c r="AM15" s="8"/>
      <c r="AN15" s="8"/>
      <c r="AO15" s="8"/>
      <c r="AP15" s="8"/>
      <c r="AQ15" s="8"/>
      <c r="AR15" s="8"/>
      <c r="AS15" s="8"/>
      <c r="AT15" s="8"/>
      <c r="AU15" s="8"/>
      <c r="AV15" s="8"/>
      <c r="AW15" s="8"/>
      <c r="AX15" s="8"/>
      <c r="AY15" s="8">
        <f ca="1">IF(Table_Repeating_Question_Sets[[#This Row],[Header]]="Yes","",IF(ISNUMBER(INDIRECT(SUBSTITUTE(ADDRESS(1,COLUMN(),4),"1","")&amp;ROW()+1)),VALUE(INDIRECT(SUBSTITUTE(ADDRESS(1,COLUMN(),4),"1","")&amp;ROW()+1)),0)+IF(Table_Repeating_Question_Sets[[#This Row],[Value 1]]&lt;&gt;"",1,0))</f>
        <v>0</v>
      </c>
      <c r="AZ15"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5"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5" s="8">
        <f ca="1">IF(Table_Repeating_Question_Sets[[#This Row],[Header]]="Yes","",IF(ISNUMBER(INDIRECT(SUBSTITUTE(ADDRESS(1,COLUMN(),4),"1","")&amp;ROW()+1)),VALUE(INDIRECT(SUBSTITUTE(ADDRESS(1,COLUMN(),4),"1","")&amp;ROW()+1)),0)+IF(Table_Repeating_Question_Sets[[#This Row],[Value 2]]&lt;&gt;"",1,0))</f>
        <v>0</v>
      </c>
      <c r="BC15"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5"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5" s="8">
        <f ca="1">IF(Table_Repeating_Question_Sets[[#This Row],[Header]]="Yes","",IF(ISNUMBER(INDIRECT(SUBSTITUTE(ADDRESS(1,COLUMN(),4),"1","")&amp;ROW()+1)),VALUE(INDIRECT(SUBSTITUTE(ADDRESS(1,COLUMN(),4),"1","")&amp;ROW()+1)),0)+IF(Table_Repeating_Question_Sets[[#This Row],[Value 3]]&lt;&gt;"",1,0))</f>
        <v>0</v>
      </c>
      <c r="BF15"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5"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5" s="8">
        <f ca="1">IF(Table_Repeating_Question_Sets[[#This Row],[Header]]="Yes","",IF(ISNUMBER(INDIRECT(SUBSTITUTE(ADDRESS(1,COLUMN(),4),"1","")&amp;ROW()+1)),VALUE(INDIRECT(SUBSTITUTE(ADDRESS(1,COLUMN(),4),"1","")&amp;ROW()+1)),0)+IF(Table_Repeating_Question_Sets[[#This Row],[Value 4]]&lt;&gt;"",1,0))</f>
        <v>0</v>
      </c>
      <c r="BI15"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5"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5" s="8">
        <f ca="1">IF(Table_Repeating_Question_Sets[[#This Row],[Header]]="Yes","",IF(ISNUMBER(INDIRECT(SUBSTITUTE(ADDRESS(1,COLUMN(),4),"1","")&amp;ROW()+1)),VALUE(INDIRECT(SUBSTITUTE(ADDRESS(1,COLUMN(),4),"1","")&amp;ROW()+1)),0)+IF(Table_Repeating_Question_Sets[[#This Row],[Value 5]]&lt;&gt;"",1,0))</f>
        <v>0</v>
      </c>
      <c r="BL15"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5"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5" s="8">
        <f ca="1">IF(Table_Repeating_Question_Sets[[#This Row],[Header]]="Yes","",IF(ISNUMBER(INDIRECT(SUBSTITUTE(ADDRESS(1,COLUMN(),4),"1","")&amp;ROW()+1)),VALUE(INDIRECT(SUBSTITUTE(ADDRESS(1,COLUMN(),4),"1","")&amp;ROW()+1)),0)+IF(Table_Repeating_Question_Sets[[#This Row],[Value 6]]&lt;&gt;"",1,0))</f>
        <v>0</v>
      </c>
      <c r="BO15"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5"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5" s="8">
        <f ca="1">IF(Table_Repeating_Question_Sets[[#This Row],[Header]]="Yes","",IF(ISNUMBER(INDIRECT(SUBSTITUTE(ADDRESS(1,COLUMN(),4),"1","")&amp;ROW()+1)),VALUE(INDIRECT(SUBSTITUTE(ADDRESS(1,COLUMN(),4),"1","")&amp;ROW()+1)),0)+IF(Table_Repeating_Question_Sets[[#This Row],[Value 7]]&lt;&gt;"",1,0))</f>
        <v>0</v>
      </c>
      <c r="BR15"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5"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5" s="8">
        <f ca="1">IF(Table_Repeating_Question_Sets[[#This Row],[Header]]="Yes","",IF(ISNUMBER(INDIRECT(SUBSTITUTE(ADDRESS(1,COLUMN(),4),"1","")&amp;ROW()+1)),VALUE(INDIRECT(SUBSTITUTE(ADDRESS(1,COLUMN(),4),"1","")&amp;ROW()+1)),0)+IF(Table_Repeating_Question_Sets[[#This Row],[Value 8]]&lt;&gt;"",1,0))</f>
        <v>0</v>
      </c>
      <c r="BU15"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5"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5" s="8">
        <f ca="1">IF(Table_Repeating_Question_Sets[[#This Row],[Header]]="Yes","",IF(ISNUMBER(INDIRECT(SUBSTITUTE(ADDRESS(1,COLUMN(),4),"1","")&amp;ROW()+1)),VALUE(INDIRECT(SUBSTITUTE(ADDRESS(1,COLUMN(),4),"1","")&amp;ROW()+1)),0)+IF(Table_Repeating_Question_Sets[[#This Row],[Value 9]]&lt;&gt;"",1,0))</f>
        <v>0</v>
      </c>
      <c r="BX15"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5"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5" s="8">
        <f ca="1">IF(Table_Repeating_Question_Sets[[#This Row],[Header]]="Yes","",IF(ISNUMBER(INDIRECT(SUBSTITUTE(ADDRESS(1,COLUMN(),4),"1","")&amp;ROW()+1)),VALUE(INDIRECT(SUBSTITUTE(ADDRESS(1,COLUMN(),4),"1","")&amp;ROW()+1)),0)+IF(Table_Repeating_Question_Sets[[#This Row],[Value 10]]&lt;&gt;"",1,0))</f>
        <v>0</v>
      </c>
      <c r="CA15"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5"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5"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5"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5"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15"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15" s="8" t="str">
        <f t="array" aca="1" ref="CG1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5"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15"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"templateOptions":{"label":"Model number"}</v>
      </c>
      <c r="CJ15"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{"key":"specifiedItems[XX].modelNo","type":"input-field","className":"col-xs-12 col-md-6","templateOptions":{"label":"Model number"},"validators": {"validation": Validators.compose([])}}</v>
      </c>
      <c r="CK15" s="8" t="str">
        <f ca="1" xml:space="preserve">
IF(Table_Repeating_Question_Sets[[#This Row],[Row]]="Yes","]},{""className"": ""row"",""fieldGroup"": [","")&amp;
Table_Repeating_Question_Sets[[#This Row],[Config Field]]</f>
        <v>{"key":"specifiedItems[XX].modelNo","type":"input-field","className":"col-xs-12 col-md-6","templateOptions":{"label":"Model number"},"validators": {"validation": Validators.compose([])}}</v>
      </c>
      <c r="CL15"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{"key":"specifiedItems[XX].modelNo","type":"input-field","className":"col-xs-12 col-md-6","templateOptions":{"label":"Model number"},"validators": {"validation": Validators.compose([])}},{"key":"specifiedItems[XX].serialNo","type":"input-field","className":"col-xs-12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5"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5" s="8" t="str">
        <f>IF(AND(Table_Repeating_Question_Sets[[#This Row],[Header]]="",Table_Repeating_Question_Sets[[#This Row],[Property]]&lt;&gt;"",Table_Repeating_Question_Sets[[#This Row],[Field Type]]&lt;&gt;""),
""""&amp;Table_Repeating_Question_Sets[[#This Row],[Key]]&amp;"""","")</f>
        <v>"modelNo"</v>
      </c>
      <c r="CO15"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"modelNo","serialNo","value"</v>
      </c>
      <c r="CP15" s="8" t="str">
        <f ca="1">IF(ISNUMBER(Table_Repeating_Question_Sets[[#This Row],[Config Use Row]]),_xlfn.NUMBERVALUE(INDEX(Table_Repeating_Question_Sets[Config Rollup],Table_Repeating_Question_Sets[[#This Row],[Config Use Row]])),"")</f>
        <v/>
      </c>
      <c r="CQ15" s="8" t="str">
        <f ca="1">IF(ISNUMBER(Table_Repeating_Question_Sets[[#This Row],[Config Use Row]]),INDEX(Table_Repeating_Question_Sets[Config Keys Nested Rollup],Table_Repeating_Question_Sets[[#This Row],[Config Use Row]]),"")</f>
        <v/>
      </c>
    </row>
    <row r="16" spans="2:95" s="15" customFormat="1" ht="21" customHeight="1">
      <c r="B16" s="8" t="s">
        <v>324</v>
      </c>
      <c r="C16" s="8"/>
      <c r="D16" s="8" t="str">
        <f ca="1">IF(Table_Repeating_Question_Sets[[#This Row],[Header]]="Yes","",
IF(INDIRECT(SUBSTITUTE(ADDRESS(1,COLUMN(),4),"1","")&amp;ROW()-1)="",
INDIRECT(SUBSTITUTE(ADDRESS(1,COLUMN(Table_Repeating_Question_Sets[[#This Row],[Property]]),4),"1","")&amp;ROW()-1),
INDIRECT(SUBSTITUTE(ADDRESS(1,COLUMN(),4),"1","")&amp;ROW()-1)))</f>
        <v>Specified Items</v>
      </c>
      <c r="E1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serialNo</v>
      </c>
      <c r="F16" s="8" t="str">
        <f ca="1">IF(Table_Repeating_Question_Sets[[#This Row],[Header]]="Yes","",IF(INDIRECT(SUBSTITUTE(ADDRESS(1,COLUMN(),4),"1","")&amp;ROW()-1)="",
INDIRECT(SUBSTITUTE(ADDRESS(1,COLUMN(Table_Repeating_Question_Sets[[#This Row],[Property]]),4),"1","")&amp;ROW()-1),INDIRECT(SUBSTITUTE(ADDRESS(1,COLUMN(),4),"1","")&amp;ROW()-1)))</f>
        <v>Specified Items</v>
      </c>
      <c r="G16"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specifiedItems[XX].serialNo</v>
      </c>
      <c r="H16" s="8" t="str">
        <f>IF(Table_Repeating_Question_Sets[[#This Row],[Header]]="Yes","",IF(Table_Repeating_Question_Sets[[#This Row],[Property]]&lt;&gt;"",SUBSTITUTE(Table_Repeating_Question_Sets[[#This Row],[Property]]," ",""),""))</f>
        <v>SerialNo</v>
      </c>
      <c r="I16" s="56"/>
      <c r="J16" s="56"/>
      <c r="K16" s="56"/>
      <c r="L16" s="56"/>
      <c r="M16" s="56"/>
      <c r="N16" s="56"/>
      <c r="O16" s="56"/>
      <c r="P16" s="56"/>
      <c r="Q16" s="56"/>
      <c r="R16" s="56"/>
      <c r="S16"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6" s="57">
        <f>IF(Table_Repeating_Question_Sets[[#This Row],[Header]]&lt;&gt;"Yes",COUNTA(Table_Repeating_Question_Sets[[#This Row],[Value 1]:[Value 10]]),"")</f>
        <v>0</v>
      </c>
      <c r="U16" s="8" t="s">
        <v>47</v>
      </c>
      <c r="V16" s="8" t="s">
        <v>47</v>
      </c>
      <c r="W16" s="8"/>
      <c r="X16" s="49"/>
      <c r="Y16" s="8"/>
      <c r="Z16" s="8"/>
      <c r="AA16" s="8"/>
      <c r="AB16" s="8"/>
      <c r="AC16" s="8"/>
      <c r="AD16" s="8"/>
      <c r="AE16" s="8" t="s">
        <v>325</v>
      </c>
      <c r="AF16" s="8"/>
      <c r="AG16" s="8"/>
      <c r="AH16" s="8"/>
      <c r="AI16" s="8"/>
      <c r="AJ16" s="8"/>
      <c r="AK16" s="8"/>
      <c r="AL16" s="8"/>
      <c r="AM16" s="8"/>
      <c r="AN16" s="8"/>
      <c r="AO16" s="8"/>
      <c r="AP16" s="8"/>
      <c r="AQ16" s="8"/>
      <c r="AR16" s="8"/>
      <c r="AS16" s="8"/>
      <c r="AT16" s="8"/>
      <c r="AU16" s="8"/>
      <c r="AV16" s="8"/>
      <c r="AW16" s="8"/>
      <c r="AX16" s="8"/>
      <c r="AY16" s="8">
        <f ca="1">IF(Table_Repeating_Question_Sets[[#This Row],[Header]]="Yes","",IF(ISNUMBER(INDIRECT(SUBSTITUTE(ADDRESS(1,COLUMN(),4),"1","")&amp;ROW()+1)),VALUE(INDIRECT(SUBSTITUTE(ADDRESS(1,COLUMN(),4),"1","")&amp;ROW()+1)),0)+IF(Table_Repeating_Question_Sets[[#This Row],[Value 1]]&lt;&gt;"",1,0))</f>
        <v>0</v>
      </c>
      <c r="AZ16"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6" s="8">
        <f ca="1">IF(Table_Repeating_Question_Sets[[#This Row],[Header]]="Yes","",IF(ISNUMBER(INDIRECT(SUBSTITUTE(ADDRESS(1,COLUMN(),4),"1","")&amp;ROW()+1)),VALUE(INDIRECT(SUBSTITUTE(ADDRESS(1,COLUMN(),4),"1","")&amp;ROW()+1)),0)+IF(Table_Repeating_Question_Sets[[#This Row],[Value 2]]&lt;&gt;"",1,0))</f>
        <v>0</v>
      </c>
      <c r="BC16"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6" s="8">
        <f ca="1">IF(Table_Repeating_Question_Sets[[#This Row],[Header]]="Yes","",IF(ISNUMBER(INDIRECT(SUBSTITUTE(ADDRESS(1,COLUMN(),4),"1","")&amp;ROW()+1)),VALUE(INDIRECT(SUBSTITUTE(ADDRESS(1,COLUMN(),4),"1","")&amp;ROW()+1)),0)+IF(Table_Repeating_Question_Sets[[#This Row],[Value 3]]&lt;&gt;"",1,0))</f>
        <v>0</v>
      </c>
      <c r="BF16"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6" s="8">
        <f ca="1">IF(Table_Repeating_Question_Sets[[#This Row],[Header]]="Yes","",IF(ISNUMBER(INDIRECT(SUBSTITUTE(ADDRESS(1,COLUMN(),4),"1","")&amp;ROW()+1)),VALUE(INDIRECT(SUBSTITUTE(ADDRESS(1,COLUMN(),4),"1","")&amp;ROW()+1)),0)+IF(Table_Repeating_Question_Sets[[#This Row],[Value 4]]&lt;&gt;"",1,0))</f>
        <v>0</v>
      </c>
      <c r="BI16"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6" s="8">
        <f ca="1">IF(Table_Repeating_Question_Sets[[#This Row],[Header]]="Yes","",IF(ISNUMBER(INDIRECT(SUBSTITUTE(ADDRESS(1,COLUMN(),4),"1","")&amp;ROW()+1)),VALUE(INDIRECT(SUBSTITUTE(ADDRESS(1,COLUMN(),4),"1","")&amp;ROW()+1)),0)+IF(Table_Repeating_Question_Sets[[#This Row],[Value 5]]&lt;&gt;"",1,0))</f>
        <v>0</v>
      </c>
      <c r="BL16"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6" s="8">
        <f ca="1">IF(Table_Repeating_Question_Sets[[#This Row],[Header]]="Yes","",IF(ISNUMBER(INDIRECT(SUBSTITUTE(ADDRESS(1,COLUMN(),4),"1","")&amp;ROW()+1)),VALUE(INDIRECT(SUBSTITUTE(ADDRESS(1,COLUMN(),4),"1","")&amp;ROW()+1)),0)+IF(Table_Repeating_Question_Sets[[#This Row],[Value 6]]&lt;&gt;"",1,0))</f>
        <v>0</v>
      </c>
      <c r="BO16"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6" s="8">
        <f ca="1">IF(Table_Repeating_Question_Sets[[#This Row],[Header]]="Yes","",IF(ISNUMBER(INDIRECT(SUBSTITUTE(ADDRESS(1,COLUMN(),4),"1","")&amp;ROW()+1)),VALUE(INDIRECT(SUBSTITUTE(ADDRESS(1,COLUMN(),4),"1","")&amp;ROW()+1)),0)+IF(Table_Repeating_Question_Sets[[#This Row],[Value 7]]&lt;&gt;"",1,0))</f>
        <v>0</v>
      </c>
      <c r="BR16"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6" s="8">
        <f ca="1">IF(Table_Repeating_Question_Sets[[#This Row],[Header]]="Yes","",IF(ISNUMBER(INDIRECT(SUBSTITUTE(ADDRESS(1,COLUMN(),4),"1","")&amp;ROW()+1)),VALUE(INDIRECT(SUBSTITUTE(ADDRESS(1,COLUMN(),4),"1","")&amp;ROW()+1)),0)+IF(Table_Repeating_Question_Sets[[#This Row],[Value 8]]&lt;&gt;"",1,0))</f>
        <v>0</v>
      </c>
      <c r="BU16"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6" s="8">
        <f ca="1">IF(Table_Repeating_Question_Sets[[#This Row],[Header]]="Yes","",IF(ISNUMBER(INDIRECT(SUBSTITUTE(ADDRESS(1,COLUMN(),4),"1","")&amp;ROW()+1)),VALUE(INDIRECT(SUBSTITUTE(ADDRESS(1,COLUMN(),4),"1","")&amp;ROW()+1)),0)+IF(Table_Repeating_Question_Sets[[#This Row],[Value 9]]&lt;&gt;"",1,0))</f>
        <v>0</v>
      </c>
      <c r="BX16"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6" s="8">
        <f ca="1">IF(Table_Repeating_Question_Sets[[#This Row],[Header]]="Yes","",IF(ISNUMBER(INDIRECT(SUBSTITUTE(ADDRESS(1,COLUMN(),4),"1","")&amp;ROW()+1)),VALUE(INDIRECT(SUBSTITUTE(ADDRESS(1,COLUMN(),4),"1","")&amp;ROW()+1)),0)+IF(Table_Repeating_Question_Sets[[#This Row],[Value 10]]&lt;&gt;"",1,0))</f>
        <v>0</v>
      </c>
      <c r="CA16"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6"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6"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6"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16"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16" s="8" t="str">
        <f t="array" aca="1" ref="CG1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6"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16"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"templateOptions":{"label":"Serial number"}</v>
      </c>
      <c r="CJ16"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{"key":"specifiedItems[XX].serialNo","type":"input-field","className":"col-xs-12 col-md-6","templateOptions":{"label":"Serial number"},"validators": {"validation": Validators.compose([])}}</v>
      </c>
      <c r="CK16" s="8" t="str">
        <f ca="1" xml:space="preserve">
IF(Table_Repeating_Question_Sets[[#This Row],[Row]]="Yes","]},{""className"": ""row"",""fieldGroup"": [","")&amp;
Table_Repeating_Question_Sets[[#This Row],[Config Field]]</f>
        <v>{"key":"specifiedItems[XX].serialNo","type":"input-field","className":"col-xs-12 col-md-6","templateOptions":{"label":"Serial number"},"validators": {"validation": Validators.compose([])}}</v>
      </c>
      <c r="CL16"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{"key":"specifiedItems[XX].serialNo","type":"input-field","className":"col-xs-12 col-md-6","templateOptions":{"label":"Serial number"},"validators": {"validation": Validators.compose([])}},{"key":"specifiedItems[XX].value","type":"input-field","className":"col-xs-12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6"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6" s="8" t="str">
        <f>IF(AND(Table_Repeating_Question_Sets[[#This Row],[Header]]="",Table_Repeating_Question_Sets[[#This Row],[Property]]&lt;&gt;"",Table_Repeating_Question_Sets[[#This Row],[Field Type]]&lt;&gt;""),
""""&amp;Table_Repeating_Question_Sets[[#This Row],[Key]]&amp;"""","")</f>
        <v>"serialNo"</v>
      </c>
      <c r="CO16"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"serialNo","value"</v>
      </c>
      <c r="CP16" s="8" t="str">
        <f ca="1">IF(ISNUMBER(Table_Repeating_Question_Sets[[#This Row],[Config Use Row]]),_xlfn.NUMBERVALUE(INDEX(Table_Repeating_Question_Sets[Config Rollup],Table_Repeating_Question_Sets[[#This Row],[Config Use Row]])),"")</f>
        <v/>
      </c>
      <c r="CQ16" s="8" t="str">
        <f ca="1">IF(ISNUMBER(Table_Repeating_Question_Sets[[#This Row],[Config Use Row]]),INDEX(Table_Repeating_Question_Sets[Config Keys Nested Rollup],Table_Repeating_Question_Sets[[#This Row],[Config Use Row]]),"")</f>
        <v/>
      </c>
    </row>
    <row r="17" spans="2:95" s="15" customFormat="1" ht="21" customHeight="1">
      <c r="B17" s="8" t="s">
        <v>6</v>
      </c>
      <c r="C17" s="8"/>
      <c r="D17" s="8" t="str">
        <f ca="1">IF(Table_Repeating_Question_Sets[[#This Row],[Header]]="Yes","",
IF(INDIRECT(SUBSTITUTE(ADDRESS(1,COLUMN(),4),"1","")&amp;ROW()-1)="",
INDIRECT(SUBSTITUTE(ADDRESS(1,COLUMN(Table_Repeating_Question_Sets[[#This Row],[Property]]),4),"1","")&amp;ROW()-1),
INDIRECT(SUBSTITUTE(ADDRESS(1,COLUMN(),4),"1","")&amp;ROW()-1)))</f>
        <v>Specified Items</v>
      </c>
      <c r="E1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value</v>
      </c>
      <c r="F17" s="8" t="str">
        <f ca="1">IF(Table_Repeating_Question_Sets[[#This Row],[Header]]="Yes","",IF(INDIRECT(SUBSTITUTE(ADDRESS(1,COLUMN(),4),"1","")&amp;ROW()-1)="",
INDIRECT(SUBSTITUTE(ADDRESS(1,COLUMN(Table_Repeating_Question_Sets[[#This Row],[Property]]),4),"1","")&amp;ROW()-1),INDIRECT(SUBSTITUTE(ADDRESS(1,COLUMN(),4),"1","")&amp;ROW()-1)))</f>
        <v>Specified Items</v>
      </c>
      <c r="G1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specifiedItems[XX].value</v>
      </c>
      <c r="H17" s="8" t="str">
        <f>IF(Table_Repeating_Question_Sets[[#This Row],[Header]]="Yes","",IF(Table_Repeating_Question_Sets[[#This Row],[Property]]&lt;&gt;"",SUBSTITUTE(Table_Repeating_Question_Sets[[#This Row],[Property]]," ",""),""))</f>
        <v>Value</v>
      </c>
      <c r="I17" s="56"/>
      <c r="J17" s="56"/>
      <c r="K17" s="56"/>
      <c r="L17" s="56"/>
      <c r="M17" s="56"/>
      <c r="N17" s="56"/>
      <c r="O17" s="56"/>
      <c r="P17" s="56"/>
      <c r="Q17" s="56"/>
      <c r="R17" s="56"/>
      <c r="S17"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7" s="57">
        <f>IF(Table_Repeating_Question_Sets[[#This Row],[Header]]&lt;&gt;"Yes",COUNTA(Table_Repeating_Question_Sets[[#This Row],[Value 1]:[Value 10]]),"")</f>
        <v>0</v>
      </c>
      <c r="U17" s="8" t="s">
        <v>74</v>
      </c>
      <c r="V17" s="8" t="s">
        <v>47</v>
      </c>
      <c r="W17" s="8"/>
      <c r="X17" s="49" t="s">
        <v>71</v>
      </c>
      <c r="Y17" s="8"/>
      <c r="Z17" s="8"/>
      <c r="AA17" s="8"/>
      <c r="AB17" s="8"/>
      <c r="AC17" s="8"/>
      <c r="AD17" s="8"/>
      <c r="AE17" s="8" t="s">
        <v>326</v>
      </c>
      <c r="AF17" s="8"/>
      <c r="AG17" s="8"/>
      <c r="AH17" s="8" t="str">
        <f>"customExpression('sumRepeating(specifiedItems, \'value\') &lt;= " &amp; mobile_tools_sum_insured &amp; "', 'The combined value of your specified items must not exceed $" &amp; mobile_tools_sum_insured &amp; "')"</f>
        <v>customExpression('sumRepeating(specifiedItems, \'value\') &lt;= 5000', 'The combined value of your specified items must not exceed $5000')</v>
      </c>
      <c r="AI17" s="8"/>
      <c r="AJ17" s="8"/>
      <c r="AK17" s="8"/>
      <c r="AL17" s="8"/>
      <c r="AM17" s="8"/>
      <c r="AN17" s="8"/>
      <c r="AO17" s="8"/>
      <c r="AP17" s="8"/>
      <c r="AQ17" s="8"/>
      <c r="AR17" s="8"/>
      <c r="AS17" s="8"/>
      <c r="AT17" s="8"/>
      <c r="AU17" s="8" t="s">
        <v>71</v>
      </c>
      <c r="AV17" s="8"/>
      <c r="AW17" s="8"/>
      <c r="AX17" s="8"/>
      <c r="AY17" s="8">
        <f ca="1">IF(Table_Repeating_Question_Sets[[#This Row],[Header]]="Yes","",IF(ISNUMBER(INDIRECT(SUBSTITUTE(ADDRESS(1,COLUMN(),4),"1","")&amp;ROW()+1)),VALUE(INDIRECT(SUBSTITUTE(ADDRESS(1,COLUMN(),4),"1","")&amp;ROW()+1)),0)+IF(Table_Repeating_Question_Sets[[#This Row],[Value 1]]&lt;&gt;"",1,0))</f>
        <v>0</v>
      </c>
      <c r="AZ17"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1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7" s="8">
        <f ca="1">IF(Table_Repeating_Question_Sets[[#This Row],[Header]]="Yes","",IF(ISNUMBER(INDIRECT(SUBSTITUTE(ADDRESS(1,COLUMN(),4),"1","")&amp;ROW()+1)),VALUE(INDIRECT(SUBSTITUTE(ADDRESS(1,COLUMN(),4),"1","")&amp;ROW()+1)),0)+IF(Table_Repeating_Question_Sets[[#This Row],[Value 2]]&lt;&gt;"",1,0))</f>
        <v>0</v>
      </c>
      <c r="BC17"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1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7" s="8">
        <f ca="1">IF(Table_Repeating_Question_Sets[[#This Row],[Header]]="Yes","",IF(ISNUMBER(INDIRECT(SUBSTITUTE(ADDRESS(1,COLUMN(),4),"1","")&amp;ROW()+1)),VALUE(INDIRECT(SUBSTITUTE(ADDRESS(1,COLUMN(),4),"1","")&amp;ROW()+1)),0)+IF(Table_Repeating_Question_Sets[[#This Row],[Value 3]]&lt;&gt;"",1,0))</f>
        <v>0</v>
      </c>
      <c r="BF17"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1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7" s="8">
        <f ca="1">IF(Table_Repeating_Question_Sets[[#This Row],[Header]]="Yes","",IF(ISNUMBER(INDIRECT(SUBSTITUTE(ADDRESS(1,COLUMN(),4),"1","")&amp;ROW()+1)),VALUE(INDIRECT(SUBSTITUTE(ADDRESS(1,COLUMN(),4),"1","")&amp;ROW()+1)),0)+IF(Table_Repeating_Question_Sets[[#This Row],[Value 4]]&lt;&gt;"",1,0))</f>
        <v>0</v>
      </c>
      <c r="BI17"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1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7" s="8">
        <f ca="1">IF(Table_Repeating_Question_Sets[[#This Row],[Header]]="Yes","",IF(ISNUMBER(INDIRECT(SUBSTITUTE(ADDRESS(1,COLUMN(),4),"1","")&amp;ROW()+1)),VALUE(INDIRECT(SUBSTITUTE(ADDRESS(1,COLUMN(),4),"1","")&amp;ROW()+1)),0)+IF(Table_Repeating_Question_Sets[[#This Row],[Value 5]]&lt;&gt;"",1,0))</f>
        <v>0</v>
      </c>
      <c r="BL17"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1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7" s="8">
        <f ca="1">IF(Table_Repeating_Question_Sets[[#This Row],[Header]]="Yes","",IF(ISNUMBER(INDIRECT(SUBSTITUTE(ADDRESS(1,COLUMN(),4),"1","")&amp;ROW()+1)),VALUE(INDIRECT(SUBSTITUTE(ADDRESS(1,COLUMN(),4),"1","")&amp;ROW()+1)),0)+IF(Table_Repeating_Question_Sets[[#This Row],[Value 6]]&lt;&gt;"",1,0))</f>
        <v>0</v>
      </c>
      <c r="BO17"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1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7" s="8">
        <f ca="1">IF(Table_Repeating_Question_Sets[[#This Row],[Header]]="Yes","",IF(ISNUMBER(INDIRECT(SUBSTITUTE(ADDRESS(1,COLUMN(),4),"1","")&amp;ROW()+1)),VALUE(INDIRECT(SUBSTITUTE(ADDRESS(1,COLUMN(),4),"1","")&amp;ROW()+1)),0)+IF(Table_Repeating_Question_Sets[[#This Row],[Value 7]]&lt;&gt;"",1,0))</f>
        <v>0</v>
      </c>
      <c r="BR17"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1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7" s="8">
        <f ca="1">IF(Table_Repeating_Question_Sets[[#This Row],[Header]]="Yes","",IF(ISNUMBER(INDIRECT(SUBSTITUTE(ADDRESS(1,COLUMN(),4),"1","")&amp;ROW()+1)),VALUE(INDIRECT(SUBSTITUTE(ADDRESS(1,COLUMN(),4),"1","")&amp;ROW()+1)),0)+IF(Table_Repeating_Question_Sets[[#This Row],[Value 8]]&lt;&gt;"",1,0))</f>
        <v>0</v>
      </c>
      <c r="BU17"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1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7" s="8">
        <f ca="1">IF(Table_Repeating_Question_Sets[[#This Row],[Header]]="Yes","",IF(ISNUMBER(INDIRECT(SUBSTITUTE(ADDRESS(1,COLUMN(),4),"1","")&amp;ROW()+1)),VALUE(INDIRECT(SUBSTITUTE(ADDRESS(1,COLUMN(),4),"1","")&amp;ROW()+1)),0)+IF(Table_Repeating_Question_Sets[[#This Row],[Value 9]]&lt;&gt;"",1,0))</f>
        <v>0</v>
      </c>
      <c r="BX17"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1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7" s="8">
        <f ca="1">IF(Table_Repeating_Question_Sets[[#This Row],[Header]]="Yes","",IF(ISNUMBER(INDIRECT(SUBSTITUTE(ADDRESS(1,COLUMN(),4),"1","")&amp;ROW()+1)),VALUE(INDIRECT(SUBSTITUTE(ADDRESS(1,COLUMN(),4),"1","")&amp;ROW()+1)),0)+IF(Table_Repeating_Question_Sets[[#This Row],[Value 10]]&lt;&gt;"",1,0))</f>
        <v>0</v>
      </c>
      <c r="CA17"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1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7"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7"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7" s="8">
        <f ca="1">IF(Table_Repeating_Question_Sets[[#This Row],[Header]]="Yes","",_xlfn.NUMBERVALUE(INDIRECT(SUBSTITUTE(ADDRESS(1,COLUMN(Table_Repeating_Question_Sets[[#This Row],[Config Count Fwd]]),4),"1","")&amp;ROW(Table_Repeating_Question_Sets[[#This Row],[Config Count Fwd]])-1))+IF(Table_Repeating_Question_Sets[[#This Row],[Property]]&lt;&gt;"",1,0))</f>
        <v>5</v>
      </c>
      <c r="CF17"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7" s="8" t="str">
        <f t="array" aca="1" ref="CG1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7"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ValidationService.isCurrency(), ValidationService.maxDecimals(2), ValidationService.customExpression('sumRepeating(specifiedItems, \'value\') &lt;= 5000', 'The combined value of your specified items must not exceed $5000')])}</v>
      </c>
      <c r="CI17"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"templateOptions":{"label":"Dollar value","formatTextInput":"currency","addonLeft":{"class":"fa fa-usd"},"affectsPremium":"Yes"}</v>
      </c>
      <c r="CJ17"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K17" s="8" t="str">
        <f ca="1" xml:space="preserve">
IF(Table_Repeating_Question_Sets[[#This Row],[Row]]="Yes","]},{""className"": ""row"",""fieldGroup"": [","")&amp;
Table_Repeating_Question_Sets[[#This Row],[Config Field]]</f>
        <v>{"key":"specifiedItems[XX].value","type":"input-field","className":"col-xs-12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L17"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{"key":"specifiedItems[XX].value","type":"input-field","className":"col-xs-12 col-md-6","templateOptions":{"label":"Dollar value","formatTextInput":"currency","addonLeft":{"class":"fa fa-usd"},"affectsPremium":"Yes"},"validators": {"validation": Validators.compose([ValidationService.required('true', ''), ValidationService.isCurrency(), ValidationService.maxDecimals(2), ValidationService.customExpression('sumRepeating(specifiedItems, \'value\') &lt;= 5000', 'The combined value of your specified items must not exceed $5000')])}}</v>
      </c>
      <c r="CM17"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7" s="8" t="str">
        <f>IF(AND(Table_Repeating_Question_Sets[[#This Row],[Header]]="",Table_Repeating_Question_Sets[[#This Row],[Property]]&lt;&gt;"",Table_Repeating_Question_Sets[[#This Row],[Field Type]]&lt;&gt;""),
""""&amp;Table_Repeating_Question_Sets[[#This Row],[Key]]&amp;"""","")</f>
        <v>"value"</v>
      </c>
      <c r="CO17"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"value"</v>
      </c>
      <c r="CP17" s="8" t="str">
        <f ca="1">IF(ISNUMBER(Table_Repeating_Question_Sets[[#This Row],[Config Use Row]]),_xlfn.NUMBERVALUE(INDEX(Table_Repeating_Question_Sets[Config Rollup],Table_Repeating_Question_Sets[[#This Row],[Config Use Row]])),"")</f>
        <v/>
      </c>
      <c r="CQ17" s="8" t="str">
        <f ca="1">IF(ISNUMBER(Table_Repeating_Question_Sets[[#This Row],[Config Use Row]]),INDEX(Table_Repeating_Question_Sets[Config Keys Nested Rollup],Table_Repeating_Question_Sets[[#This Row],[Config Use Row]]),"")</f>
        <v/>
      </c>
    </row>
    <row r="18" spans="2:95" ht="29.25" thickBot="1">
      <c r="B18" s="32" t="s">
        <v>96</v>
      </c>
      <c r="C18" s="3" t="s">
        <v>71</v>
      </c>
      <c r="D18" s="3" t="str">
        <f ca="1">IF(Table_Repeating_Question_Sets[[#This Row],[Header]]="Yes","",
IF(INDIRECT(SUBSTITUTE(ADDRESS(1,COLUMN(),4),"1","")&amp;ROW()-1)="",
INDIRECT(SUBSTITUTE(ADDRESS(1,COLUMN(Table_Repeating_Question_Sets[[#This Row],[Property]]),4),"1","")&amp;ROW()-1),
INDIRECT(SUBSTITUTE(ADDRESS(1,COLUMN(),4),"1","")&amp;ROW()-1)))</f>
        <v/>
      </c>
      <c r="E18"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employees</v>
      </c>
      <c r="F18" s="3" t="str">
        <f ca="1">IF(Table_Repeating_Question_Sets[[#This Row],[Header]]="Yes","",IF(INDIRECT(SUBSTITUTE(ADDRESS(1,COLUMN(),4),"1","")&amp;ROW()-1)="",
INDIRECT(SUBSTITUTE(ADDRESS(1,COLUMN(Table_Repeating_Question_Sets[[#This Row],[Property]]),4),"1","")&amp;ROW()-1),INDIRECT(SUBSTITUTE(ADDRESS(1,COLUMN(),4),"1","")&amp;ROW()-1)))</f>
        <v/>
      </c>
      <c r="G18"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[XX].employees</v>
      </c>
      <c r="H18" s="3" t="str">
        <f>IF(Table_Repeating_Question_Sets[[#This Row],[Header]]="Yes","",IF(Table_Repeating_Question_Sets[[#This Row],[Property]]&lt;&gt;"",SUBSTITUTE(Table_Repeating_Question_Sets[[#This Row],[Property]]," ",""),""))</f>
        <v/>
      </c>
      <c r="I18" s="37"/>
      <c r="J18" s="37"/>
      <c r="K18" s="37"/>
      <c r="L18" s="37"/>
      <c r="M18" s="37"/>
      <c r="N18" s="37"/>
      <c r="O18" s="37"/>
      <c r="P18" s="37"/>
      <c r="Q18" s="37"/>
      <c r="R18" s="37"/>
      <c r="S18"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8" s="21" t="str">
        <f>IF(Table_Repeating_Question_Sets[[#This Row],[Header]]&lt;&gt;"Yes",COUNTA(Table_Repeating_Question_Sets[[#This Row],[Value 1]:[Value 10]]),"")</f>
        <v/>
      </c>
      <c r="U18" s="3"/>
      <c r="V18" s="3"/>
      <c r="W18" s="3"/>
      <c r="X18" s="47"/>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t="str">
        <f ca="1">IF(Table_Repeating_Question_Sets[[#This Row],[Header]]="Yes","",IF(ISNUMBER(INDIRECT(SUBSTITUTE(ADDRESS(1,COLUMN(),4),"1","")&amp;ROW()+1)),VALUE(INDIRECT(SUBSTITUTE(ADDRESS(1,COLUMN(),4),"1","")&amp;ROW()+1)),0)+IF(Table_Repeating_Question_Sets[[#This Row],[Value 1]]&lt;&gt;"",1,0))</f>
        <v/>
      </c>
      <c r="AZ18"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18"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8" s="3" t="str">
        <f ca="1">IF(Table_Repeating_Question_Sets[[#This Row],[Header]]="Yes","",IF(ISNUMBER(INDIRECT(SUBSTITUTE(ADDRESS(1,COLUMN(),4),"1","")&amp;ROW()+1)),VALUE(INDIRECT(SUBSTITUTE(ADDRESS(1,COLUMN(),4),"1","")&amp;ROW()+1)),0)+IF(Table_Repeating_Question_Sets[[#This Row],[Value 2]]&lt;&gt;"",1,0))</f>
        <v/>
      </c>
      <c r="BC18"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18"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8" s="3" t="str">
        <f ca="1">IF(Table_Repeating_Question_Sets[[#This Row],[Header]]="Yes","",IF(ISNUMBER(INDIRECT(SUBSTITUTE(ADDRESS(1,COLUMN(),4),"1","")&amp;ROW()+1)),VALUE(INDIRECT(SUBSTITUTE(ADDRESS(1,COLUMN(),4),"1","")&amp;ROW()+1)),0)+IF(Table_Repeating_Question_Sets[[#This Row],[Value 3]]&lt;&gt;"",1,0))</f>
        <v/>
      </c>
      <c r="BF18"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18"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8" s="3" t="str">
        <f ca="1">IF(Table_Repeating_Question_Sets[[#This Row],[Header]]="Yes","",IF(ISNUMBER(INDIRECT(SUBSTITUTE(ADDRESS(1,COLUMN(),4),"1","")&amp;ROW()+1)),VALUE(INDIRECT(SUBSTITUTE(ADDRESS(1,COLUMN(),4),"1","")&amp;ROW()+1)),0)+IF(Table_Repeating_Question_Sets[[#This Row],[Value 4]]&lt;&gt;"",1,0))</f>
        <v/>
      </c>
      <c r="BI18"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18"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8" s="3" t="str">
        <f ca="1">IF(Table_Repeating_Question_Sets[[#This Row],[Header]]="Yes","",IF(ISNUMBER(INDIRECT(SUBSTITUTE(ADDRESS(1,COLUMN(),4),"1","")&amp;ROW()+1)),VALUE(INDIRECT(SUBSTITUTE(ADDRESS(1,COLUMN(),4),"1","")&amp;ROW()+1)),0)+IF(Table_Repeating_Question_Sets[[#This Row],[Value 5]]&lt;&gt;"",1,0))</f>
        <v/>
      </c>
      <c r="BL18"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18"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8" s="3" t="str">
        <f ca="1">IF(Table_Repeating_Question_Sets[[#This Row],[Header]]="Yes","",IF(ISNUMBER(INDIRECT(SUBSTITUTE(ADDRESS(1,COLUMN(),4),"1","")&amp;ROW()+1)),VALUE(INDIRECT(SUBSTITUTE(ADDRESS(1,COLUMN(),4),"1","")&amp;ROW()+1)),0)+IF(Table_Repeating_Question_Sets[[#This Row],[Value 6]]&lt;&gt;"",1,0))</f>
        <v/>
      </c>
      <c r="BO18"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18"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8" s="3" t="str">
        <f ca="1">IF(Table_Repeating_Question_Sets[[#This Row],[Header]]="Yes","",IF(ISNUMBER(INDIRECT(SUBSTITUTE(ADDRESS(1,COLUMN(),4),"1","")&amp;ROW()+1)),VALUE(INDIRECT(SUBSTITUTE(ADDRESS(1,COLUMN(),4),"1","")&amp;ROW()+1)),0)+IF(Table_Repeating_Question_Sets[[#This Row],[Value 7]]&lt;&gt;"",1,0))</f>
        <v/>
      </c>
      <c r="BR18"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18"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8" s="3" t="str">
        <f ca="1">IF(Table_Repeating_Question_Sets[[#This Row],[Header]]="Yes","",IF(ISNUMBER(INDIRECT(SUBSTITUTE(ADDRESS(1,COLUMN(),4),"1","")&amp;ROW()+1)),VALUE(INDIRECT(SUBSTITUTE(ADDRESS(1,COLUMN(),4),"1","")&amp;ROW()+1)),0)+IF(Table_Repeating_Question_Sets[[#This Row],[Value 8]]&lt;&gt;"",1,0))</f>
        <v/>
      </c>
      <c r="BU18"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18"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8" s="3" t="str">
        <f ca="1">IF(Table_Repeating_Question_Sets[[#This Row],[Header]]="Yes","",IF(ISNUMBER(INDIRECT(SUBSTITUTE(ADDRESS(1,COLUMN(),4),"1","")&amp;ROW()+1)),VALUE(INDIRECT(SUBSTITUTE(ADDRESS(1,COLUMN(),4),"1","")&amp;ROW()+1)),0)+IF(Table_Repeating_Question_Sets[[#This Row],[Value 9]]&lt;&gt;"",1,0))</f>
        <v/>
      </c>
      <c r="BX18"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18"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8" s="3" t="str">
        <f ca="1">IF(Table_Repeating_Question_Sets[[#This Row],[Header]]="Yes","",IF(ISNUMBER(INDIRECT(SUBSTITUTE(ADDRESS(1,COLUMN(),4),"1","")&amp;ROW()+1)),VALUE(INDIRECT(SUBSTITUTE(ADDRESS(1,COLUMN(),4),"1","")&amp;ROW()+1)),0)+IF(Table_Repeating_Question_Sets[[#This Row],[Value 10]]&lt;&gt;"",1,0))</f>
        <v/>
      </c>
      <c r="CA18"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18"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8"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18"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8"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8"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8" s="3" t="str">
        <f t="array" aca="1" ref="CG1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8"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8"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8"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8" s="3" t="str">
        <f xml:space="preserve">
IF(Table_Repeating_Question_Sets[[#This Row],[Row]]="Yes","]},{""className"": ""row"",""fieldGroup"": [","")&amp;
Table_Repeating_Question_Sets[[#This Row],[Config Field]]</f>
        <v/>
      </c>
      <c r="CL18"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"employees":[{"className": "row","fieldGroup":[{"key":"employees[XX].name","type":"input-field","className":"col-xs-12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18"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8" s="32" t="str">
        <f>IF(AND(Table_Repeating_Question_Sets[[#This Row],[Header]]="",Table_Repeating_Question_Sets[[#This Row],[Property]]&lt;&gt;"",Table_Repeating_Question_Sets[[#This Row],[Field Type]]&lt;&gt;""),
""""&amp;Table_Repeating_Question_Sets[[#This Row],[Key]]&amp;"""","")</f>
        <v/>
      </c>
      <c r="CO18"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"employees":["name","DOB","height","weight","existingConditions"],</v>
      </c>
      <c r="CP18" s="3" t="str">
        <f ca="1">IF(ISNUMBER(Table_Repeating_Question_Sets[[#This Row],[Config Use Row]]),_xlfn.NUMBERVALUE(INDEX(Table_Repeating_Question_Sets[Config Rollup],Table_Repeating_Question_Sets[[#This Row],[Config Use Row]])),"")</f>
        <v/>
      </c>
      <c r="CQ18" s="32" t="str">
        <f ca="1">IF(ISNUMBER(Table_Repeating_Question_Sets[[#This Row],[Config Use Row]]),INDEX(Table_Repeating_Question_Sets[Config Keys Nested Rollup],Table_Repeating_Question_Sets[[#This Row],[Config Use Row]]),"")</f>
        <v/>
      </c>
    </row>
    <row r="19" spans="2:95" s="15" customFormat="1" ht="21" hidden="1" customHeight="1">
      <c r="B19" s="8"/>
      <c r="C19" s="8"/>
      <c r="D19" s="8" t="str">
        <f ca="1">IF(Table_Repeating_Question_Sets[[#This Row],[Header]]="Yes","",
IF(INDIRECT(SUBSTITUTE(ADDRESS(1,COLUMN(),4),"1","")&amp;ROW()-1)="",
INDIRECT(SUBSTITUTE(ADDRESS(1,COLUMN(Table_Repeating_Question_Sets[[#This Row],[Property]]),4),"1","")&amp;ROW()-1),
INDIRECT(SUBSTITUTE(ADDRESS(1,COLUMN(),4),"1","")&amp;ROW()-1)))</f>
        <v>Employees</v>
      </c>
      <c r="E1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9" s="8" t="str">
        <f ca="1">IF(Table_Repeating_Question_Sets[[#This Row],[Header]]="Yes","",IF(INDIRECT(SUBSTITUTE(ADDRESS(1,COLUMN(),4),"1","")&amp;ROW()-1)="",
INDIRECT(SUBSTITUTE(ADDRESS(1,COLUMN(Table_Repeating_Question_Sets[[#This Row],[Property]]),4),"1","")&amp;ROW()-1),INDIRECT(SUBSTITUTE(ADDRESS(1,COLUMN(),4),"1","")&amp;ROW()-1)))</f>
        <v>Employees</v>
      </c>
      <c r="G19"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9" s="8" t="str">
        <f>IF(Table_Repeating_Question_Sets[[#This Row],[Header]]="Yes","",IF(Table_Repeating_Question_Sets[[#This Row],[Property]]&lt;&gt;"",SUBSTITUTE(Table_Repeating_Question_Sets[[#This Row],[Property]]," ",""),""))</f>
        <v/>
      </c>
      <c r="I19" s="56"/>
      <c r="J19" s="56"/>
      <c r="K19" s="56"/>
      <c r="L19" s="56"/>
      <c r="M19" s="56"/>
      <c r="N19" s="56"/>
      <c r="O19" s="56"/>
      <c r="P19" s="56"/>
      <c r="Q19" s="56"/>
      <c r="R19" s="56"/>
      <c r="S19"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9" s="57">
        <f>IF(Table_Repeating_Question_Sets[[#This Row],[Header]]&lt;&gt;"Yes",COUNTA(Table_Repeating_Question_Sets[[#This Row],[Value 1]:[Value 10]]),"")</f>
        <v>0</v>
      </c>
      <c r="U19" s="8"/>
      <c r="V19" s="8"/>
      <c r="W19" s="8"/>
      <c r="X19" s="4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f ca="1">IF(Table_Repeating_Question_Sets[[#This Row],[Header]]="Yes","",IF(ISNUMBER(INDIRECT(SUBSTITUTE(ADDRESS(1,COLUMN(),4),"1","")&amp;ROW()+1)),VALUE(INDIRECT(SUBSTITUTE(ADDRESS(1,COLUMN(),4),"1","")&amp;ROW()+1)),0)+IF(Table_Repeating_Question_Sets[[#This Row],[Value 1]]&lt;&gt;"",1,0))</f>
        <v>0</v>
      </c>
      <c r="AZ19"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1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9" s="8">
        <f ca="1">IF(Table_Repeating_Question_Sets[[#This Row],[Header]]="Yes","",IF(ISNUMBER(INDIRECT(SUBSTITUTE(ADDRESS(1,COLUMN(),4),"1","")&amp;ROW()+1)),VALUE(INDIRECT(SUBSTITUTE(ADDRESS(1,COLUMN(),4),"1","")&amp;ROW()+1)),0)+IF(Table_Repeating_Question_Sets[[#This Row],[Value 2]]&lt;&gt;"",1,0))</f>
        <v>0</v>
      </c>
      <c r="BC19"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1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9" s="8">
        <f ca="1">IF(Table_Repeating_Question_Sets[[#This Row],[Header]]="Yes","",IF(ISNUMBER(INDIRECT(SUBSTITUTE(ADDRESS(1,COLUMN(),4),"1","")&amp;ROW()+1)),VALUE(INDIRECT(SUBSTITUTE(ADDRESS(1,COLUMN(),4),"1","")&amp;ROW()+1)),0)+IF(Table_Repeating_Question_Sets[[#This Row],[Value 3]]&lt;&gt;"",1,0))</f>
        <v>0</v>
      </c>
      <c r="BF19"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1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9" s="8">
        <f ca="1">IF(Table_Repeating_Question_Sets[[#This Row],[Header]]="Yes","",IF(ISNUMBER(INDIRECT(SUBSTITUTE(ADDRESS(1,COLUMN(),4),"1","")&amp;ROW()+1)),VALUE(INDIRECT(SUBSTITUTE(ADDRESS(1,COLUMN(),4),"1","")&amp;ROW()+1)),0)+IF(Table_Repeating_Question_Sets[[#This Row],[Value 4]]&lt;&gt;"",1,0))</f>
        <v>0</v>
      </c>
      <c r="BI19"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1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9" s="8">
        <f ca="1">IF(Table_Repeating_Question_Sets[[#This Row],[Header]]="Yes","",IF(ISNUMBER(INDIRECT(SUBSTITUTE(ADDRESS(1,COLUMN(),4),"1","")&amp;ROW()+1)),VALUE(INDIRECT(SUBSTITUTE(ADDRESS(1,COLUMN(),4),"1","")&amp;ROW()+1)),0)+IF(Table_Repeating_Question_Sets[[#This Row],[Value 5]]&lt;&gt;"",1,0))</f>
        <v>0</v>
      </c>
      <c r="BL19"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1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9" s="8">
        <f ca="1">IF(Table_Repeating_Question_Sets[[#This Row],[Header]]="Yes","",IF(ISNUMBER(INDIRECT(SUBSTITUTE(ADDRESS(1,COLUMN(),4),"1","")&amp;ROW()+1)),VALUE(INDIRECT(SUBSTITUTE(ADDRESS(1,COLUMN(),4),"1","")&amp;ROW()+1)),0)+IF(Table_Repeating_Question_Sets[[#This Row],[Value 6]]&lt;&gt;"",1,0))</f>
        <v>0</v>
      </c>
      <c r="BO19"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1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9" s="8">
        <f ca="1">IF(Table_Repeating_Question_Sets[[#This Row],[Header]]="Yes","",IF(ISNUMBER(INDIRECT(SUBSTITUTE(ADDRESS(1,COLUMN(),4),"1","")&amp;ROW()+1)),VALUE(INDIRECT(SUBSTITUTE(ADDRESS(1,COLUMN(),4),"1","")&amp;ROW()+1)),0)+IF(Table_Repeating_Question_Sets[[#This Row],[Value 7]]&lt;&gt;"",1,0))</f>
        <v>0</v>
      </c>
      <c r="BR19"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1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9" s="8">
        <f ca="1">IF(Table_Repeating_Question_Sets[[#This Row],[Header]]="Yes","",IF(ISNUMBER(INDIRECT(SUBSTITUTE(ADDRESS(1,COLUMN(),4),"1","")&amp;ROW()+1)),VALUE(INDIRECT(SUBSTITUTE(ADDRESS(1,COLUMN(),4),"1","")&amp;ROW()+1)),0)+IF(Table_Repeating_Question_Sets[[#This Row],[Value 8]]&lt;&gt;"",1,0))</f>
        <v>0</v>
      </c>
      <c r="BU19"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1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9" s="8">
        <f ca="1">IF(Table_Repeating_Question_Sets[[#This Row],[Header]]="Yes","",IF(ISNUMBER(INDIRECT(SUBSTITUTE(ADDRESS(1,COLUMN(),4),"1","")&amp;ROW()+1)),VALUE(INDIRECT(SUBSTITUTE(ADDRESS(1,COLUMN(),4),"1","")&amp;ROW()+1)),0)+IF(Table_Repeating_Question_Sets[[#This Row],[Value 9]]&lt;&gt;"",1,0))</f>
        <v>0</v>
      </c>
      <c r="BX19"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1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9" s="8">
        <f ca="1">IF(Table_Repeating_Question_Sets[[#This Row],[Header]]="Yes","",IF(ISNUMBER(INDIRECT(SUBSTITUTE(ADDRESS(1,COLUMN(),4),"1","")&amp;ROW()+1)),VALUE(INDIRECT(SUBSTITUTE(ADDRESS(1,COLUMN(),4),"1","")&amp;ROW()+1)),0)+IF(Table_Repeating_Question_Sets[[#This Row],[Value 10]]&lt;&gt;"",1,0))</f>
        <v>0</v>
      </c>
      <c r="CA19"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1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9"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9"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19"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9"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19" s="8" t="str">
        <f t="array" aca="1" ref="CG1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9"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9"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9"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9" s="8" t="str">
        <f xml:space="preserve">
IF(Table_Repeating_Question_Sets[[#This Row],[Row]]="Yes","]},{""className"": ""row"",""fieldGroup"": [","")&amp;
Table_Repeating_Question_Sets[[#This Row],[Config Field]]</f>
        <v/>
      </c>
      <c r="CL19"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19"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9" s="8" t="str">
        <f>IF(AND(Table_Repeating_Question_Sets[[#This Row],[Header]]="",Table_Repeating_Question_Sets[[#This Row],[Property]]&lt;&gt;"",Table_Repeating_Question_Sets[[#This Row],[Field Type]]&lt;&gt;""),
""""&amp;Table_Repeating_Question_Sets[[#This Row],[Key]]&amp;"""","")</f>
        <v/>
      </c>
      <c r="CO19"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19" s="8" t="str">
        <f ca="1">IF(ISNUMBER(Table_Repeating_Question_Sets[[#This Row],[Config Use Row]]),_xlfn.NUMBERVALUE(INDEX(Table_Repeating_Question_Sets[Config Rollup],Table_Repeating_Question_Sets[[#This Row],[Config Use Row]])),"")</f>
        <v/>
      </c>
      <c r="CQ19" s="8" t="str">
        <f ca="1">IF(ISNUMBER(Table_Repeating_Question_Sets[[#This Row],[Config Use Row]]),INDEX(Table_Repeating_Question_Sets[Config Keys Nested Rollup],Table_Repeating_Question_Sets[[#This Row],[Config Use Row]]),"")</f>
        <v/>
      </c>
    </row>
    <row r="20" spans="2:95" s="15" customFormat="1" ht="21" customHeight="1">
      <c r="B20" s="8" t="s">
        <v>142</v>
      </c>
      <c r="C20" s="8"/>
      <c r="D20" s="8" t="str">
        <f ca="1">IF(Table_Repeating_Question_Sets[[#This Row],[Header]]="Yes","",
IF(INDIRECT(SUBSTITUTE(ADDRESS(1,COLUMN(),4),"1","")&amp;ROW()-1)="",
INDIRECT(SUBSTITUTE(ADDRESS(1,COLUMN(Table_Repeating_Question_Sets[[#This Row],[Property]]),4),"1","")&amp;ROW()-1),
INDIRECT(SUBSTITUTE(ADDRESS(1,COLUMN(),4),"1","")&amp;ROW()-1)))</f>
        <v>Employees</v>
      </c>
      <c r="E2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name</v>
      </c>
      <c r="F20" s="8" t="str">
        <f ca="1">IF(Table_Repeating_Question_Sets[[#This Row],[Header]]="Yes","",IF(INDIRECT(SUBSTITUTE(ADDRESS(1,COLUMN(),4),"1","")&amp;ROW()-1)="",
INDIRECT(SUBSTITUTE(ADDRESS(1,COLUMN(Table_Repeating_Question_Sets[[#This Row],[Property]]),4),"1","")&amp;ROW()-1),INDIRECT(SUBSTITUTE(ADDRESS(1,COLUMN(),4),"1","")&amp;ROW()-1)))</f>
        <v>Employees</v>
      </c>
      <c r="G20"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employees[XX].name</v>
      </c>
      <c r="H20" s="8" t="str">
        <f>IF(Table_Repeating_Question_Sets[[#This Row],[Header]]="Yes","",IF(Table_Repeating_Question_Sets[[#This Row],[Property]]&lt;&gt;"",SUBSTITUTE(Table_Repeating_Question_Sets[[#This Row],[Property]]," ",""),""))</f>
        <v>Name</v>
      </c>
      <c r="I20" s="56"/>
      <c r="J20" s="56"/>
      <c r="K20" s="56"/>
      <c r="L20" s="56"/>
      <c r="M20" s="56"/>
      <c r="N20" s="56"/>
      <c r="O20" s="56"/>
      <c r="P20" s="56"/>
      <c r="Q20" s="56"/>
      <c r="R20" s="56"/>
      <c r="S20"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0" s="57">
        <f>IF(Table_Repeating_Question_Sets[[#This Row],[Header]]&lt;&gt;"Yes",COUNTA(Table_Repeating_Question_Sets[[#This Row],[Value 1]:[Value 10]]),"")</f>
        <v>0</v>
      </c>
      <c r="U20" s="8" t="s">
        <v>47</v>
      </c>
      <c r="V20" s="8" t="s">
        <v>47</v>
      </c>
      <c r="W20" s="8"/>
      <c r="X20" s="49" t="s">
        <v>71</v>
      </c>
      <c r="Y20" s="8"/>
      <c r="Z20" s="8"/>
      <c r="AA20" s="8"/>
      <c r="AB20" s="8"/>
      <c r="AC20" s="8"/>
      <c r="AD20" s="8"/>
      <c r="AE20" s="8" t="s">
        <v>327</v>
      </c>
      <c r="AF20" s="8"/>
      <c r="AG20" s="8"/>
      <c r="AH20" s="8"/>
      <c r="AI20" s="8"/>
      <c r="AJ20" s="8"/>
      <c r="AK20" s="8"/>
      <c r="AL20" s="8"/>
      <c r="AM20" s="8"/>
      <c r="AN20" s="8"/>
      <c r="AO20" s="8"/>
      <c r="AP20" s="8"/>
      <c r="AQ20" s="8"/>
      <c r="AR20" s="8"/>
      <c r="AS20" s="8"/>
      <c r="AT20" s="8"/>
      <c r="AU20" s="8"/>
      <c r="AV20" s="8"/>
      <c r="AW20" s="8"/>
      <c r="AX20" s="8"/>
      <c r="AY20" s="8">
        <f ca="1">IF(Table_Repeating_Question_Sets[[#This Row],[Header]]="Yes","",IF(ISNUMBER(INDIRECT(SUBSTITUTE(ADDRESS(1,COLUMN(),4),"1","")&amp;ROW()+1)),VALUE(INDIRECT(SUBSTITUTE(ADDRESS(1,COLUMN(),4),"1","")&amp;ROW()+1)),0)+IF(Table_Repeating_Question_Sets[[#This Row],[Value 1]]&lt;&gt;"",1,0))</f>
        <v>0</v>
      </c>
      <c r="AZ20"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2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0" s="8">
        <f ca="1">IF(Table_Repeating_Question_Sets[[#This Row],[Header]]="Yes","",IF(ISNUMBER(INDIRECT(SUBSTITUTE(ADDRESS(1,COLUMN(),4),"1","")&amp;ROW()+1)),VALUE(INDIRECT(SUBSTITUTE(ADDRESS(1,COLUMN(),4),"1","")&amp;ROW()+1)),0)+IF(Table_Repeating_Question_Sets[[#This Row],[Value 2]]&lt;&gt;"",1,0))</f>
        <v>0</v>
      </c>
      <c r="BC20"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2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0" s="8">
        <f ca="1">IF(Table_Repeating_Question_Sets[[#This Row],[Header]]="Yes","",IF(ISNUMBER(INDIRECT(SUBSTITUTE(ADDRESS(1,COLUMN(),4),"1","")&amp;ROW()+1)),VALUE(INDIRECT(SUBSTITUTE(ADDRESS(1,COLUMN(),4),"1","")&amp;ROW()+1)),0)+IF(Table_Repeating_Question_Sets[[#This Row],[Value 3]]&lt;&gt;"",1,0))</f>
        <v>0</v>
      </c>
      <c r="BF20"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2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0" s="8">
        <f ca="1">IF(Table_Repeating_Question_Sets[[#This Row],[Header]]="Yes","",IF(ISNUMBER(INDIRECT(SUBSTITUTE(ADDRESS(1,COLUMN(),4),"1","")&amp;ROW()+1)),VALUE(INDIRECT(SUBSTITUTE(ADDRESS(1,COLUMN(),4),"1","")&amp;ROW()+1)),0)+IF(Table_Repeating_Question_Sets[[#This Row],[Value 4]]&lt;&gt;"",1,0))</f>
        <v>0</v>
      </c>
      <c r="BI20"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2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0" s="8">
        <f ca="1">IF(Table_Repeating_Question_Sets[[#This Row],[Header]]="Yes","",IF(ISNUMBER(INDIRECT(SUBSTITUTE(ADDRESS(1,COLUMN(),4),"1","")&amp;ROW()+1)),VALUE(INDIRECT(SUBSTITUTE(ADDRESS(1,COLUMN(),4),"1","")&amp;ROW()+1)),0)+IF(Table_Repeating_Question_Sets[[#This Row],[Value 5]]&lt;&gt;"",1,0))</f>
        <v>0</v>
      </c>
      <c r="BL20"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2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0" s="8">
        <f ca="1">IF(Table_Repeating_Question_Sets[[#This Row],[Header]]="Yes","",IF(ISNUMBER(INDIRECT(SUBSTITUTE(ADDRESS(1,COLUMN(),4),"1","")&amp;ROW()+1)),VALUE(INDIRECT(SUBSTITUTE(ADDRESS(1,COLUMN(),4),"1","")&amp;ROW()+1)),0)+IF(Table_Repeating_Question_Sets[[#This Row],[Value 6]]&lt;&gt;"",1,0))</f>
        <v>0</v>
      </c>
      <c r="BO20"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2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0" s="8">
        <f ca="1">IF(Table_Repeating_Question_Sets[[#This Row],[Header]]="Yes","",IF(ISNUMBER(INDIRECT(SUBSTITUTE(ADDRESS(1,COLUMN(),4),"1","")&amp;ROW()+1)),VALUE(INDIRECT(SUBSTITUTE(ADDRESS(1,COLUMN(),4),"1","")&amp;ROW()+1)),0)+IF(Table_Repeating_Question_Sets[[#This Row],[Value 7]]&lt;&gt;"",1,0))</f>
        <v>0</v>
      </c>
      <c r="BR20"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2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0" s="8">
        <f ca="1">IF(Table_Repeating_Question_Sets[[#This Row],[Header]]="Yes","",IF(ISNUMBER(INDIRECT(SUBSTITUTE(ADDRESS(1,COLUMN(),4),"1","")&amp;ROW()+1)),VALUE(INDIRECT(SUBSTITUTE(ADDRESS(1,COLUMN(),4),"1","")&amp;ROW()+1)),0)+IF(Table_Repeating_Question_Sets[[#This Row],[Value 8]]&lt;&gt;"",1,0))</f>
        <v>0</v>
      </c>
      <c r="BU20"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2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0" s="8">
        <f ca="1">IF(Table_Repeating_Question_Sets[[#This Row],[Header]]="Yes","",IF(ISNUMBER(INDIRECT(SUBSTITUTE(ADDRESS(1,COLUMN(),4),"1","")&amp;ROW()+1)),VALUE(INDIRECT(SUBSTITUTE(ADDRESS(1,COLUMN(),4),"1","")&amp;ROW()+1)),0)+IF(Table_Repeating_Question_Sets[[#This Row],[Value 9]]&lt;&gt;"",1,0))</f>
        <v>0</v>
      </c>
      <c r="BX20"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2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0" s="8">
        <f ca="1">IF(Table_Repeating_Question_Sets[[#This Row],[Header]]="Yes","",IF(ISNUMBER(INDIRECT(SUBSTITUTE(ADDRESS(1,COLUMN(),4),"1","")&amp;ROW()+1)),VALUE(INDIRECT(SUBSTITUTE(ADDRESS(1,COLUMN(),4),"1","")&amp;ROW()+1)),0)+IF(Table_Repeating_Question_Sets[[#This Row],[Value 10]]&lt;&gt;"",1,0))</f>
        <v>0</v>
      </c>
      <c r="CA20"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2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0"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0"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0"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20"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20" s="8" t="str">
        <f t="array" aca="1" ref="CG2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0"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20"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"templateOptions":{"label":"Full name"}</v>
      </c>
      <c r="CJ20"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{"key":"employees[XX].name","type":"input-field","className":"col-xs-12 col-md-6","templateOptions":{"label":"Full name"},"validators": {"validation": Validators.compose([ValidationService.required('true', '')])}}</v>
      </c>
      <c r="CK20" s="8" t="str">
        <f ca="1" xml:space="preserve">
IF(Table_Repeating_Question_Sets[[#This Row],[Row]]="Yes","]},{""className"": ""row"",""fieldGroup"": [","")&amp;
Table_Repeating_Question_Sets[[#This Row],[Config Field]]</f>
        <v>{"key":"employees[XX].name","type":"input-field","className":"col-xs-12 col-md-6","templateOptions":{"label":"Full name"},"validators": {"validation": Validators.compose([ValidationService.required('true', '')])}}</v>
      </c>
      <c r="CL20"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{"key":"employees[XX].name","type":"input-field","className":"col-xs-12 col-md-6","templateOptions":{"label":"Full name"},"validators": {"validation": Validators.compose([ValidationService.required('true', '')])}},{"key":"employees[XX].DOB","type":"datepicker-field","className":"col-xs-12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0"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0" s="8" t="str">
        <f>IF(AND(Table_Repeating_Question_Sets[[#This Row],[Header]]="",Table_Repeating_Question_Sets[[#This Row],[Property]]&lt;&gt;"",Table_Repeating_Question_Sets[[#This Row],[Field Type]]&lt;&gt;""),
""""&amp;Table_Repeating_Question_Sets[[#This Row],[Key]]&amp;"""","")</f>
        <v>"name"</v>
      </c>
      <c r="CO20"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20" s="8" t="str">
        <f ca="1">IF(ISNUMBER(Table_Repeating_Question_Sets[[#This Row],[Config Use Row]]),_xlfn.NUMBERVALUE(INDEX(Table_Repeating_Question_Sets[Config Rollup],Table_Repeating_Question_Sets[[#This Row],[Config Use Row]])),"")</f>
        <v/>
      </c>
      <c r="CQ20" s="8" t="str">
        <f ca="1">IF(ISNUMBER(Table_Repeating_Question_Sets[[#This Row],[Config Use Row]]),INDEX(Table_Repeating_Question_Sets[Config Keys Nested Rollup],Table_Repeating_Question_Sets[[#This Row],[Config Use Row]]),"")</f>
        <v/>
      </c>
    </row>
    <row r="21" spans="2:95" s="15" customFormat="1" ht="21" customHeight="1">
      <c r="B21" s="8" t="s">
        <v>328</v>
      </c>
      <c r="C21" s="8"/>
      <c r="D21" s="8" t="str">
        <f ca="1">IF(Table_Repeating_Question_Sets[[#This Row],[Header]]="Yes","",
IF(INDIRECT(SUBSTITUTE(ADDRESS(1,COLUMN(),4),"1","")&amp;ROW()-1)="",
INDIRECT(SUBSTITUTE(ADDRESS(1,COLUMN(Table_Repeating_Question_Sets[[#This Row],[Property]]),4),"1","")&amp;ROW()-1),
INDIRECT(SUBSTITUTE(ADDRESS(1,COLUMN(),4),"1","")&amp;ROW()-1)))</f>
        <v>Employees</v>
      </c>
      <c r="E21"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DOB</v>
      </c>
      <c r="F21" s="8" t="str">
        <f ca="1">IF(Table_Repeating_Question_Sets[[#This Row],[Header]]="Yes","",IF(INDIRECT(SUBSTITUTE(ADDRESS(1,COLUMN(),4),"1","")&amp;ROW()-1)="",
INDIRECT(SUBSTITUTE(ADDRESS(1,COLUMN(Table_Repeating_Question_Sets[[#This Row],[Property]]),4),"1","")&amp;ROW()-1),INDIRECT(SUBSTITUTE(ADDRESS(1,COLUMN(),4),"1","")&amp;ROW()-1)))</f>
        <v>Employees</v>
      </c>
      <c r="G21"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employees[XX].DOB</v>
      </c>
      <c r="H21" s="8" t="str">
        <f>IF(Table_Repeating_Question_Sets[[#This Row],[Header]]="Yes","",IF(Table_Repeating_Question_Sets[[#This Row],[Property]]&lt;&gt;"",SUBSTITUTE(Table_Repeating_Question_Sets[[#This Row],[Property]]," ",""),""))</f>
        <v>DOB</v>
      </c>
      <c r="I21" s="56"/>
      <c r="J21" s="56"/>
      <c r="K21" s="56"/>
      <c r="L21" s="56"/>
      <c r="M21" s="56"/>
      <c r="N21" s="56"/>
      <c r="O21" s="56"/>
      <c r="P21" s="56"/>
      <c r="Q21" s="56"/>
      <c r="R21" s="56"/>
      <c r="S21"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1" s="57">
        <f>IF(Table_Repeating_Question_Sets[[#This Row],[Header]]&lt;&gt;"Yes",COUNTA(Table_Repeating_Question_Sets[[#This Row],[Value 1]:[Value 10]]),"")</f>
        <v>0</v>
      </c>
      <c r="U21" s="8" t="s">
        <v>134</v>
      </c>
      <c r="V21" s="8" t="s">
        <v>134</v>
      </c>
      <c r="W21" s="8"/>
      <c r="X21" s="49" t="s">
        <v>71</v>
      </c>
      <c r="Y21" s="8"/>
      <c r="Z21" s="8"/>
      <c r="AA21" s="8"/>
      <c r="AB21" s="8"/>
      <c r="AC21" s="8"/>
      <c r="AD21" s="8"/>
      <c r="AE21" s="8" t="s">
        <v>329</v>
      </c>
      <c r="AF21" s="8"/>
      <c r="AG21" s="9" t="s">
        <v>330</v>
      </c>
      <c r="AH21" s="8" t="str">
        <f>"customExpression('atLeastYearsInThePast(date(fieldValue),18)', 'Employees must be 18 years or older')"</f>
        <v>customExpression('atLeastYearsInThePast(date(fieldValue),18)', 'Employees must be 18 years or older')</v>
      </c>
      <c r="AI21" s="8"/>
      <c r="AJ21" s="8"/>
      <c r="AK21" s="8"/>
      <c r="AL21" s="8"/>
      <c r="AM21" s="8"/>
      <c r="AN21" s="8"/>
      <c r="AO21" s="8"/>
      <c r="AP21" s="8"/>
      <c r="AQ21" s="8"/>
      <c r="AR21" s="8"/>
      <c r="AS21" s="8"/>
      <c r="AT21" s="8"/>
      <c r="AU21" s="8"/>
      <c r="AV21" s="8"/>
      <c r="AW21" s="8"/>
      <c r="AX21" s="8"/>
      <c r="AY21" s="8">
        <f ca="1">IF(Table_Repeating_Question_Sets[[#This Row],[Header]]="Yes","",IF(ISNUMBER(INDIRECT(SUBSTITUTE(ADDRESS(1,COLUMN(),4),"1","")&amp;ROW()+1)),VALUE(INDIRECT(SUBSTITUTE(ADDRESS(1,COLUMN(),4),"1","")&amp;ROW()+1)),0)+IF(Table_Repeating_Question_Sets[[#This Row],[Value 1]]&lt;&gt;"",1,0))</f>
        <v>0</v>
      </c>
      <c r="AZ21"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3</v>
      </c>
      <c r="BA21"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1" s="8">
        <f ca="1">IF(Table_Repeating_Question_Sets[[#This Row],[Header]]="Yes","",IF(ISNUMBER(INDIRECT(SUBSTITUTE(ADDRESS(1,COLUMN(),4),"1","")&amp;ROW()+1)),VALUE(INDIRECT(SUBSTITUTE(ADDRESS(1,COLUMN(),4),"1","")&amp;ROW()+1)),0)+IF(Table_Repeating_Question_Sets[[#This Row],[Value 2]]&lt;&gt;"",1,0))</f>
        <v>0</v>
      </c>
      <c r="BC21"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3</v>
      </c>
      <c r="BD21"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1" s="8">
        <f ca="1">IF(Table_Repeating_Question_Sets[[#This Row],[Header]]="Yes","",IF(ISNUMBER(INDIRECT(SUBSTITUTE(ADDRESS(1,COLUMN(),4),"1","")&amp;ROW()+1)),VALUE(INDIRECT(SUBSTITUTE(ADDRESS(1,COLUMN(),4),"1","")&amp;ROW()+1)),0)+IF(Table_Repeating_Question_Sets[[#This Row],[Value 3]]&lt;&gt;"",1,0))</f>
        <v>0</v>
      </c>
      <c r="BF21"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3</v>
      </c>
      <c r="BG21"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1" s="8">
        <f ca="1">IF(Table_Repeating_Question_Sets[[#This Row],[Header]]="Yes","",IF(ISNUMBER(INDIRECT(SUBSTITUTE(ADDRESS(1,COLUMN(),4),"1","")&amp;ROW()+1)),VALUE(INDIRECT(SUBSTITUTE(ADDRESS(1,COLUMN(),4),"1","")&amp;ROW()+1)),0)+IF(Table_Repeating_Question_Sets[[#This Row],[Value 4]]&lt;&gt;"",1,0))</f>
        <v>0</v>
      </c>
      <c r="BI21"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3</v>
      </c>
      <c r="BJ21"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1" s="8">
        <f ca="1">IF(Table_Repeating_Question_Sets[[#This Row],[Header]]="Yes","",IF(ISNUMBER(INDIRECT(SUBSTITUTE(ADDRESS(1,COLUMN(),4),"1","")&amp;ROW()+1)),VALUE(INDIRECT(SUBSTITUTE(ADDRESS(1,COLUMN(),4),"1","")&amp;ROW()+1)),0)+IF(Table_Repeating_Question_Sets[[#This Row],[Value 5]]&lt;&gt;"",1,0))</f>
        <v>0</v>
      </c>
      <c r="BL21"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3</v>
      </c>
      <c r="BM21"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1" s="8">
        <f ca="1">IF(Table_Repeating_Question_Sets[[#This Row],[Header]]="Yes","",IF(ISNUMBER(INDIRECT(SUBSTITUTE(ADDRESS(1,COLUMN(),4),"1","")&amp;ROW()+1)),VALUE(INDIRECT(SUBSTITUTE(ADDRESS(1,COLUMN(),4),"1","")&amp;ROW()+1)),0)+IF(Table_Repeating_Question_Sets[[#This Row],[Value 6]]&lt;&gt;"",1,0))</f>
        <v>0</v>
      </c>
      <c r="BO21"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3</v>
      </c>
      <c r="BP21"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1" s="8">
        <f ca="1">IF(Table_Repeating_Question_Sets[[#This Row],[Header]]="Yes","",IF(ISNUMBER(INDIRECT(SUBSTITUTE(ADDRESS(1,COLUMN(),4),"1","")&amp;ROW()+1)),VALUE(INDIRECT(SUBSTITUTE(ADDRESS(1,COLUMN(),4),"1","")&amp;ROW()+1)),0)+IF(Table_Repeating_Question_Sets[[#This Row],[Value 7]]&lt;&gt;"",1,0))</f>
        <v>0</v>
      </c>
      <c r="BR21"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3</v>
      </c>
      <c r="BS21"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1" s="8">
        <f ca="1">IF(Table_Repeating_Question_Sets[[#This Row],[Header]]="Yes","",IF(ISNUMBER(INDIRECT(SUBSTITUTE(ADDRESS(1,COLUMN(),4),"1","")&amp;ROW()+1)),VALUE(INDIRECT(SUBSTITUTE(ADDRESS(1,COLUMN(),4),"1","")&amp;ROW()+1)),0)+IF(Table_Repeating_Question_Sets[[#This Row],[Value 8]]&lt;&gt;"",1,0))</f>
        <v>0</v>
      </c>
      <c r="BU21"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3</v>
      </c>
      <c r="BV21"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1" s="8">
        <f ca="1">IF(Table_Repeating_Question_Sets[[#This Row],[Header]]="Yes","",IF(ISNUMBER(INDIRECT(SUBSTITUTE(ADDRESS(1,COLUMN(),4),"1","")&amp;ROW()+1)),VALUE(INDIRECT(SUBSTITUTE(ADDRESS(1,COLUMN(),4),"1","")&amp;ROW()+1)),0)+IF(Table_Repeating_Question_Sets[[#This Row],[Value 9]]&lt;&gt;"",1,0))</f>
        <v>0</v>
      </c>
      <c r="BX21"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3</v>
      </c>
      <c r="BY21"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1" s="8">
        <f ca="1">IF(Table_Repeating_Question_Sets[[#This Row],[Header]]="Yes","",IF(ISNUMBER(INDIRECT(SUBSTITUTE(ADDRESS(1,COLUMN(),4),"1","")&amp;ROW()+1)),VALUE(INDIRECT(SUBSTITUTE(ADDRESS(1,COLUMN(),4),"1","")&amp;ROW()+1)),0)+IF(Table_Repeating_Question_Sets[[#This Row],[Value 10]]&lt;&gt;"",1,0))</f>
        <v>0</v>
      </c>
      <c r="CA21"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3</v>
      </c>
      <c r="CB21"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1"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1"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1"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21"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21" s="8" t="str">
        <f t="array" aca="1" ref="CG2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1"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ValidationService.isDate(), ValidationService.customExpression('atLeastYearsInThePast(date(fieldValue),18)', 'Employees must be 18 years or older')])}</v>
      </c>
      <c r="CI21"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"templateOptions":{"label":"Date of Birth","addonLeft":{"class":"glyphicon glyphicon-calendar"},"hideCondition":"true || accidentCover == 'No Cover'"}</v>
      </c>
      <c r="CJ21"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v>
      </c>
      <c r="CK21" s="8" t="str">
        <f ca="1" xml:space="preserve">
IF(Table_Repeating_Question_Sets[[#This Row],[Row]]="Yes","]},{""className"": ""row"",""fieldGroup"": [","")&amp;
Table_Repeating_Question_Sets[[#This Row],[Config Field]]</f>
        <v>{"key":"employees[XX].DOB","type":"datepicker-field","className":"col-xs-12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v>
      </c>
      <c r="CL21"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'Employees must be 18 years or older')])}},{"key":"employees[XX].height","type":"input-field","className":"col-xs-12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1"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1" s="8" t="str">
        <f>IF(AND(Table_Repeating_Question_Sets[[#This Row],[Header]]="",Table_Repeating_Question_Sets[[#This Row],[Property]]&lt;&gt;"",Table_Repeating_Question_Sets[[#This Row],[Field Type]]&lt;&gt;""),
""""&amp;Table_Repeating_Question_Sets[[#This Row],[Key]]&amp;"""","")</f>
        <v>"DOB"</v>
      </c>
      <c r="CO21"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"DOB","height","weight","existingConditions"</v>
      </c>
      <c r="CP21" s="8" t="str">
        <f ca="1">IF(ISNUMBER(Table_Repeating_Question_Sets[[#This Row],[Config Use Row]]),_xlfn.NUMBERVALUE(INDEX(Table_Repeating_Question_Sets[Config Rollup],Table_Repeating_Question_Sets[[#This Row],[Config Use Row]])),"")</f>
        <v/>
      </c>
      <c r="CQ21" s="8" t="str">
        <f ca="1">IF(ISNUMBER(Table_Repeating_Question_Sets[[#This Row],[Config Use Row]]),INDEX(Table_Repeating_Question_Sets[Config Keys Nested Rollup],Table_Repeating_Question_Sets[[#This Row],[Config Use Row]]),"")</f>
        <v/>
      </c>
    </row>
    <row r="22" spans="2:95" s="15" customFormat="1" ht="21" customHeight="1">
      <c r="B22" s="8" t="s">
        <v>331</v>
      </c>
      <c r="C22" s="8"/>
      <c r="D22" s="8" t="str">
        <f ca="1">IF(Table_Repeating_Question_Sets[[#This Row],[Header]]="Yes","",
IF(INDIRECT(SUBSTITUTE(ADDRESS(1,COLUMN(),4),"1","")&amp;ROW()-1)="",
INDIRECT(SUBSTITUTE(ADDRESS(1,COLUMN(Table_Repeating_Question_Sets[[#This Row],[Property]]),4),"1","")&amp;ROW()-1),
INDIRECT(SUBSTITUTE(ADDRESS(1,COLUMN(),4),"1","")&amp;ROW()-1)))</f>
        <v>Employees</v>
      </c>
      <c r="E22"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height</v>
      </c>
      <c r="F22" s="8" t="str">
        <f ca="1">IF(Table_Repeating_Question_Sets[[#This Row],[Header]]="Yes","",IF(INDIRECT(SUBSTITUTE(ADDRESS(1,COLUMN(),4),"1","")&amp;ROW()-1)="",
INDIRECT(SUBSTITUTE(ADDRESS(1,COLUMN(Table_Repeating_Question_Sets[[#This Row],[Property]]),4),"1","")&amp;ROW()-1),INDIRECT(SUBSTITUTE(ADDRESS(1,COLUMN(),4),"1","")&amp;ROW()-1)))</f>
        <v>Employees</v>
      </c>
      <c r="G22"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employees[XX].height</v>
      </c>
      <c r="H22" s="8" t="str">
        <f>IF(Table_Repeating_Question_Sets[[#This Row],[Header]]="Yes","",IF(Table_Repeating_Question_Sets[[#This Row],[Property]]&lt;&gt;"",SUBSTITUTE(Table_Repeating_Question_Sets[[#This Row],[Property]]," ",""),""))</f>
        <v>Height</v>
      </c>
      <c r="I22" s="56"/>
      <c r="J22" s="56"/>
      <c r="K22" s="56"/>
      <c r="L22" s="56"/>
      <c r="M22" s="56"/>
      <c r="N22" s="56"/>
      <c r="O22" s="56"/>
      <c r="P22" s="56"/>
      <c r="Q22" s="56"/>
      <c r="R22" s="56"/>
      <c r="S22"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2" s="57">
        <f>IF(Table_Repeating_Question_Sets[[#This Row],[Header]]&lt;&gt;"Yes",COUNTA(Table_Repeating_Question_Sets[[#This Row],[Value 1]:[Value 10]]),"")</f>
        <v>0</v>
      </c>
      <c r="U22" s="8" t="s">
        <v>84</v>
      </c>
      <c r="V22" s="8" t="s">
        <v>332</v>
      </c>
      <c r="W22" s="8"/>
      <c r="X22" s="49" t="s">
        <v>71</v>
      </c>
      <c r="Y22" s="8"/>
      <c r="Z22" s="8"/>
      <c r="AA22" s="8"/>
      <c r="AB22" s="8"/>
      <c r="AC22" s="8"/>
      <c r="AD22" s="8"/>
      <c r="AE22" s="8" t="s">
        <v>333</v>
      </c>
      <c r="AF22" s="8"/>
      <c r="AG22" s="9" t="s">
        <v>330</v>
      </c>
      <c r="AH22" s="8" t="s">
        <v>334</v>
      </c>
      <c r="AI22" s="8"/>
      <c r="AJ22" s="8"/>
      <c r="AK22" s="8"/>
      <c r="AL22" s="8"/>
      <c r="AM22" s="8"/>
      <c r="AN22" s="8"/>
      <c r="AO22" s="8"/>
      <c r="AP22" s="8"/>
      <c r="AQ22" s="8"/>
      <c r="AR22" s="8"/>
      <c r="AS22" s="8"/>
      <c r="AT22" s="8"/>
      <c r="AU22" s="8"/>
      <c r="AV22" s="8"/>
      <c r="AW22" s="8"/>
      <c r="AX22" s="8"/>
      <c r="AY22" s="8">
        <f ca="1">IF(Table_Repeating_Question_Sets[[#This Row],[Header]]="Yes","",IF(ISNUMBER(INDIRECT(SUBSTITUTE(ADDRESS(1,COLUMN(),4),"1","")&amp;ROW()+1)),VALUE(INDIRECT(SUBSTITUTE(ADDRESS(1,COLUMN(),4),"1","")&amp;ROW()+1)),0)+IF(Table_Repeating_Question_Sets[[#This Row],[Value 1]]&lt;&gt;"",1,0))</f>
        <v>0</v>
      </c>
      <c r="AZ22"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22"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2" s="8">
        <f ca="1">IF(Table_Repeating_Question_Sets[[#This Row],[Header]]="Yes","",IF(ISNUMBER(INDIRECT(SUBSTITUTE(ADDRESS(1,COLUMN(),4),"1","")&amp;ROW()+1)),VALUE(INDIRECT(SUBSTITUTE(ADDRESS(1,COLUMN(),4),"1","")&amp;ROW()+1)),0)+IF(Table_Repeating_Question_Sets[[#This Row],[Value 2]]&lt;&gt;"",1,0))</f>
        <v>0</v>
      </c>
      <c r="BC22"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22"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2" s="8">
        <f ca="1">IF(Table_Repeating_Question_Sets[[#This Row],[Header]]="Yes","",IF(ISNUMBER(INDIRECT(SUBSTITUTE(ADDRESS(1,COLUMN(),4),"1","")&amp;ROW()+1)),VALUE(INDIRECT(SUBSTITUTE(ADDRESS(1,COLUMN(),4),"1","")&amp;ROW()+1)),0)+IF(Table_Repeating_Question_Sets[[#This Row],[Value 3]]&lt;&gt;"",1,0))</f>
        <v>0</v>
      </c>
      <c r="BF22"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22"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2" s="8">
        <f ca="1">IF(Table_Repeating_Question_Sets[[#This Row],[Header]]="Yes","",IF(ISNUMBER(INDIRECT(SUBSTITUTE(ADDRESS(1,COLUMN(),4),"1","")&amp;ROW()+1)),VALUE(INDIRECT(SUBSTITUTE(ADDRESS(1,COLUMN(),4),"1","")&amp;ROW()+1)),0)+IF(Table_Repeating_Question_Sets[[#This Row],[Value 4]]&lt;&gt;"",1,0))</f>
        <v>0</v>
      </c>
      <c r="BI22"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22"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2" s="8">
        <f ca="1">IF(Table_Repeating_Question_Sets[[#This Row],[Header]]="Yes","",IF(ISNUMBER(INDIRECT(SUBSTITUTE(ADDRESS(1,COLUMN(),4),"1","")&amp;ROW()+1)),VALUE(INDIRECT(SUBSTITUTE(ADDRESS(1,COLUMN(),4),"1","")&amp;ROW()+1)),0)+IF(Table_Repeating_Question_Sets[[#This Row],[Value 5]]&lt;&gt;"",1,0))</f>
        <v>0</v>
      </c>
      <c r="BL22"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22"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2" s="8">
        <f ca="1">IF(Table_Repeating_Question_Sets[[#This Row],[Header]]="Yes","",IF(ISNUMBER(INDIRECT(SUBSTITUTE(ADDRESS(1,COLUMN(),4),"1","")&amp;ROW()+1)),VALUE(INDIRECT(SUBSTITUTE(ADDRESS(1,COLUMN(),4),"1","")&amp;ROW()+1)),0)+IF(Table_Repeating_Question_Sets[[#This Row],[Value 6]]&lt;&gt;"",1,0))</f>
        <v>0</v>
      </c>
      <c r="BO22"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22"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2" s="8">
        <f ca="1">IF(Table_Repeating_Question_Sets[[#This Row],[Header]]="Yes","",IF(ISNUMBER(INDIRECT(SUBSTITUTE(ADDRESS(1,COLUMN(),4),"1","")&amp;ROW()+1)),VALUE(INDIRECT(SUBSTITUTE(ADDRESS(1,COLUMN(),4),"1","")&amp;ROW()+1)),0)+IF(Table_Repeating_Question_Sets[[#This Row],[Value 7]]&lt;&gt;"",1,0))</f>
        <v>0</v>
      </c>
      <c r="BR22"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22"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2" s="8">
        <f ca="1">IF(Table_Repeating_Question_Sets[[#This Row],[Header]]="Yes","",IF(ISNUMBER(INDIRECT(SUBSTITUTE(ADDRESS(1,COLUMN(),4),"1","")&amp;ROW()+1)),VALUE(INDIRECT(SUBSTITUTE(ADDRESS(1,COLUMN(),4),"1","")&amp;ROW()+1)),0)+IF(Table_Repeating_Question_Sets[[#This Row],[Value 8]]&lt;&gt;"",1,0))</f>
        <v>0</v>
      </c>
      <c r="BU22"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22"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2" s="8">
        <f ca="1">IF(Table_Repeating_Question_Sets[[#This Row],[Header]]="Yes","",IF(ISNUMBER(INDIRECT(SUBSTITUTE(ADDRESS(1,COLUMN(),4),"1","")&amp;ROW()+1)),VALUE(INDIRECT(SUBSTITUTE(ADDRESS(1,COLUMN(),4),"1","")&amp;ROW()+1)),0)+IF(Table_Repeating_Question_Sets[[#This Row],[Value 9]]&lt;&gt;"",1,0))</f>
        <v>0</v>
      </c>
      <c r="BX22"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22"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2" s="8">
        <f ca="1">IF(Table_Repeating_Question_Sets[[#This Row],[Header]]="Yes","",IF(ISNUMBER(INDIRECT(SUBSTITUTE(ADDRESS(1,COLUMN(),4),"1","")&amp;ROW()+1)),VALUE(INDIRECT(SUBSTITUTE(ADDRESS(1,COLUMN(),4),"1","")&amp;ROW()+1)),0)+IF(Table_Repeating_Question_Sets[[#This Row],[Value 10]]&lt;&gt;"",1,0))</f>
        <v>0</v>
      </c>
      <c r="CA22"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22"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2"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2"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2"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22"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22" s="8" t="str">
        <f t="array" aca="1" ref="CG2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2"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ValidationService.greaterThanOrEqual(0), ValidationService.lessThanOrEqual(250)])}</v>
      </c>
      <c r="CI22"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"templateOptions":{"label":"Height (cm)","hideCondition":"true || accidentCover == 'No Cover'"}</v>
      </c>
      <c r="CJ22"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v>
      </c>
      <c r="CK22" s="8" t="str">
        <f ca="1" xml:space="preserve">
IF(Table_Repeating_Question_Sets[[#This Row],[Row]]="Yes","]},{""className"": ""row"",""fieldGroup"": [","")&amp;
Table_Repeating_Question_Sets[[#This Row],[Config Field]]</f>
        <v>{"key":"employees[XX].height","type":"input-field","className":"col-xs-12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v>
      </c>
      <c r="CL22"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{"key":"employees[XX].height","type":"input-field","className":"col-xs-12 col-md-6","templateOptions":{"label":"Height (cm)","hideCondition":"true || accidentCover == 'No Cover'"},"validators": {"validation": Validators.compose([ValidationService.required('true', 'true || accidentCover == \'No Cover\''), ValidationService.greaterThanOrEqual(0), ValidationService.lessThanOrEqual(250)])}},{"key":"employees[XX].weight","type":"input-field","className":"col-xs-12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2"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2" s="8" t="str">
        <f>IF(AND(Table_Repeating_Question_Sets[[#This Row],[Header]]="",Table_Repeating_Question_Sets[[#This Row],[Property]]&lt;&gt;"",Table_Repeating_Question_Sets[[#This Row],[Field Type]]&lt;&gt;""),
""""&amp;Table_Repeating_Question_Sets[[#This Row],[Key]]&amp;"""","")</f>
        <v>"height"</v>
      </c>
      <c r="CO22"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"height","weight","existingConditions"</v>
      </c>
      <c r="CP22" s="8" t="str">
        <f ca="1">IF(ISNUMBER(Table_Repeating_Question_Sets[[#This Row],[Config Use Row]]),_xlfn.NUMBERVALUE(INDEX(Table_Repeating_Question_Sets[Config Rollup],Table_Repeating_Question_Sets[[#This Row],[Config Use Row]])),"")</f>
        <v/>
      </c>
      <c r="CQ22" s="8" t="str">
        <f ca="1">IF(ISNUMBER(Table_Repeating_Question_Sets[[#This Row],[Config Use Row]]),INDEX(Table_Repeating_Question_Sets[Config Keys Nested Rollup],Table_Repeating_Question_Sets[[#This Row],[Config Use Row]]),"")</f>
        <v/>
      </c>
    </row>
    <row r="23" spans="2:95" s="15" customFormat="1" ht="21" customHeight="1">
      <c r="B23" s="8" t="s">
        <v>335</v>
      </c>
      <c r="C23" s="8"/>
      <c r="D23" s="8" t="str">
        <f ca="1">IF(Table_Repeating_Question_Sets[[#This Row],[Header]]="Yes","",
IF(INDIRECT(SUBSTITUTE(ADDRESS(1,COLUMN(),4),"1","")&amp;ROW()-1)="",
INDIRECT(SUBSTITUTE(ADDRESS(1,COLUMN(Table_Repeating_Question_Sets[[#This Row],[Property]]),4),"1","")&amp;ROW()-1),
INDIRECT(SUBSTITUTE(ADDRESS(1,COLUMN(),4),"1","")&amp;ROW()-1)))</f>
        <v>Employees</v>
      </c>
      <c r="E2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weight</v>
      </c>
      <c r="F23" s="8" t="str">
        <f ca="1">IF(Table_Repeating_Question_Sets[[#This Row],[Header]]="Yes","",IF(INDIRECT(SUBSTITUTE(ADDRESS(1,COLUMN(),4),"1","")&amp;ROW()-1)="",
INDIRECT(SUBSTITUTE(ADDRESS(1,COLUMN(Table_Repeating_Question_Sets[[#This Row],[Property]]),4),"1","")&amp;ROW()-1),INDIRECT(SUBSTITUTE(ADDRESS(1,COLUMN(),4),"1","")&amp;ROW()-1)))</f>
        <v>Employees</v>
      </c>
      <c r="G23"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employees[XX].weight</v>
      </c>
      <c r="H23" s="8" t="str">
        <f>IF(Table_Repeating_Question_Sets[[#This Row],[Header]]="Yes","",IF(Table_Repeating_Question_Sets[[#This Row],[Property]]&lt;&gt;"",SUBSTITUTE(Table_Repeating_Question_Sets[[#This Row],[Property]]," ",""),""))</f>
        <v>Weight</v>
      </c>
      <c r="I23" s="56"/>
      <c r="J23" s="56"/>
      <c r="K23" s="56"/>
      <c r="L23" s="56"/>
      <c r="M23" s="56"/>
      <c r="N23" s="56"/>
      <c r="O23" s="56"/>
      <c r="P23" s="56"/>
      <c r="Q23" s="56"/>
      <c r="R23" s="56"/>
      <c r="S23"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3" s="57">
        <f>IF(Table_Repeating_Question_Sets[[#This Row],[Header]]&lt;&gt;"Yes",COUNTA(Table_Repeating_Question_Sets[[#This Row],[Value 1]:[Value 10]]),"")</f>
        <v>0</v>
      </c>
      <c r="U23" s="8" t="s">
        <v>84</v>
      </c>
      <c r="V23" s="8" t="s">
        <v>332</v>
      </c>
      <c r="W23" s="8"/>
      <c r="X23" s="49" t="s">
        <v>71</v>
      </c>
      <c r="Y23" s="8"/>
      <c r="Z23" s="8"/>
      <c r="AA23" s="8"/>
      <c r="AB23" s="8"/>
      <c r="AC23" s="8"/>
      <c r="AD23" s="8"/>
      <c r="AE23" s="8" t="s">
        <v>336</v>
      </c>
      <c r="AF23" s="8"/>
      <c r="AG23" s="9" t="s">
        <v>330</v>
      </c>
      <c r="AH23" s="8" t="s">
        <v>334</v>
      </c>
      <c r="AI23" s="8"/>
      <c r="AJ23" s="8"/>
      <c r="AK23" s="8"/>
      <c r="AL23" s="8"/>
      <c r="AM23" s="8"/>
      <c r="AN23" s="8"/>
      <c r="AO23" s="8"/>
      <c r="AP23" s="8"/>
      <c r="AQ23" s="8"/>
      <c r="AR23" s="8"/>
      <c r="AS23" s="8"/>
      <c r="AT23" s="8"/>
      <c r="AU23" s="8"/>
      <c r="AV23" s="8"/>
      <c r="AW23" s="8"/>
      <c r="AX23" s="8"/>
      <c r="AY23" s="8">
        <f ca="1">IF(Table_Repeating_Question_Sets[[#This Row],[Header]]="Yes","",IF(ISNUMBER(INDIRECT(SUBSTITUTE(ADDRESS(1,COLUMN(),4),"1","")&amp;ROW()+1)),VALUE(INDIRECT(SUBSTITUTE(ADDRESS(1,COLUMN(),4),"1","")&amp;ROW()+1)),0)+IF(Table_Repeating_Question_Sets[[#This Row],[Value 1]]&lt;&gt;"",1,0))</f>
        <v>0</v>
      </c>
      <c r="AZ23"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2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3" s="8">
        <f ca="1">IF(Table_Repeating_Question_Sets[[#This Row],[Header]]="Yes","",IF(ISNUMBER(INDIRECT(SUBSTITUTE(ADDRESS(1,COLUMN(),4),"1","")&amp;ROW()+1)),VALUE(INDIRECT(SUBSTITUTE(ADDRESS(1,COLUMN(),4),"1","")&amp;ROW()+1)),0)+IF(Table_Repeating_Question_Sets[[#This Row],[Value 2]]&lt;&gt;"",1,0))</f>
        <v>0</v>
      </c>
      <c r="BC23"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2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3" s="8">
        <f ca="1">IF(Table_Repeating_Question_Sets[[#This Row],[Header]]="Yes","",IF(ISNUMBER(INDIRECT(SUBSTITUTE(ADDRESS(1,COLUMN(),4),"1","")&amp;ROW()+1)),VALUE(INDIRECT(SUBSTITUTE(ADDRESS(1,COLUMN(),4),"1","")&amp;ROW()+1)),0)+IF(Table_Repeating_Question_Sets[[#This Row],[Value 3]]&lt;&gt;"",1,0))</f>
        <v>0</v>
      </c>
      <c r="BF23"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2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3" s="8">
        <f ca="1">IF(Table_Repeating_Question_Sets[[#This Row],[Header]]="Yes","",IF(ISNUMBER(INDIRECT(SUBSTITUTE(ADDRESS(1,COLUMN(),4),"1","")&amp;ROW()+1)),VALUE(INDIRECT(SUBSTITUTE(ADDRESS(1,COLUMN(),4),"1","")&amp;ROW()+1)),0)+IF(Table_Repeating_Question_Sets[[#This Row],[Value 4]]&lt;&gt;"",1,0))</f>
        <v>0</v>
      </c>
      <c r="BI23"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2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3" s="8">
        <f ca="1">IF(Table_Repeating_Question_Sets[[#This Row],[Header]]="Yes","",IF(ISNUMBER(INDIRECT(SUBSTITUTE(ADDRESS(1,COLUMN(),4),"1","")&amp;ROW()+1)),VALUE(INDIRECT(SUBSTITUTE(ADDRESS(1,COLUMN(),4),"1","")&amp;ROW()+1)),0)+IF(Table_Repeating_Question_Sets[[#This Row],[Value 5]]&lt;&gt;"",1,0))</f>
        <v>0</v>
      </c>
      <c r="BL23"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2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3" s="8">
        <f ca="1">IF(Table_Repeating_Question_Sets[[#This Row],[Header]]="Yes","",IF(ISNUMBER(INDIRECT(SUBSTITUTE(ADDRESS(1,COLUMN(),4),"1","")&amp;ROW()+1)),VALUE(INDIRECT(SUBSTITUTE(ADDRESS(1,COLUMN(),4),"1","")&amp;ROW()+1)),0)+IF(Table_Repeating_Question_Sets[[#This Row],[Value 6]]&lt;&gt;"",1,0))</f>
        <v>0</v>
      </c>
      <c r="BO23"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2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3" s="8">
        <f ca="1">IF(Table_Repeating_Question_Sets[[#This Row],[Header]]="Yes","",IF(ISNUMBER(INDIRECT(SUBSTITUTE(ADDRESS(1,COLUMN(),4),"1","")&amp;ROW()+1)),VALUE(INDIRECT(SUBSTITUTE(ADDRESS(1,COLUMN(),4),"1","")&amp;ROW()+1)),0)+IF(Table_Repeating_Question_Sets[[#This Row],[Value 7]]&lt;&gt;"",1,0))</f>
        <v>0</v>
      </c>
      <c r="BR23"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2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3" s="8">
        <f ca="1">IF(Table_Repeating_Question_Sets[[#This Row],[Header]]="Yes","",IF(ISNUMBER(INDIRECT(SUBSTITUTE(ADDRESS(1,COLUMN(),4),"1","")&amp;ROW()+1)),VALUE(INDIRECT(SUBSTITUTE(ADDRESS(1,COLUMN(),4),"1","")&amp;ROW()+1)),0)+IF(Table_Repeating_Question_Sets[[#This Row],[Value 8]]&lt;&gt;"",1,0))</f>
        <v>0</v>
      </c>
      <c r="BU23"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2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3" s="8">
        <f ca="1">IF(Table_Repeating_Question_Sets[[#This Row],[Header]]="Yes","",IF(ISNUMBER(INDIRECT(SUBSTITUTE(ADDRESS(1,COLUMN(),4),"1","")&amp;ROW()+1)),VALUE(INDIRECT(SUBSTITUTE(ADDRESS(1,COLUMN(),4),"1","")&amp;ROW()+1)),0)+IF(Table_Repeating_Question_Sets[[#This Row],[Value 9]]&lt;&gt;"",1,0))</f>
        <v>0</v>
      </c>
      <c r="BX23"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2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3" s="8">
        <f ca="1">IF(Table_Repeating_Question_Sets[[#This Row],[Header]]="Yes","",IF(ISNUMBER(INDIRECT(SUBSTITUTE(ADDRESS(1,COLUMN(),4),"1","")&amp;ROW()+1)),VALUE(INDIRECT(SUBSTITUTE(ADDRESS(1,COLUMN(),4),"1","")&amp;ROW()+1)),0)+IF(Table_Repeating_Question_Sets[[#This Row],[Value 10]]&lt;&gt;"",1,0))</f>
        <v>0</v>
      </c>
      <c r="CA23"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2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3"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3"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3"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23"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23" s="8" t="str">
        <f t="array" aca="1" ref="CG2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3"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ValidationService.greaterThanOrEqual(0), ValidationService.lessThanOrEqual(250)])}</v>
      </c>
      <c r="CI23"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"templateOptions":{"label":"Weight (kg)","hideCondition":"true || accidentCover == 'No Cover'"}</v>
      </c>
      <c r="CJ23"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v>
      </c>
      <c r="CK23" s="8" t="str">
        <f ca="1" xml:space="preserve">
IF(Table_Repeating_Question_Sets[[#This Row],[Row]]="Yes","]},{""className"": ""row"",""fieldGroup"": [","")&amp;
Table_Repeating_Question_Sets[[#This Row],[Config Field]]</f>
        <v>{"key":"employees[XX].weight","type":"input-field","className":"col-xs-12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v>
      </c>
      <c r="CL23"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{"key":"employees[XX].weight","type":"input-field","className":"col-xs-12 col-md-6","templateOptions":{"label":"Weight (kg)","hideCondition":"true || accidentCover == 'No Cover'"},"validators": {"validation": Validators.compose([ValidationService.required('true', 'true || accidentCover == \'No Cover\''), ValidationService.greaterThanOrEqual(0), ValidationService.lessThanOrEqual(250)])}},{"key":"employees[XX].existingConditions","type":"textarea-field","className":"col-xs-12","templateOptions":{"label":"Pre-existing conditions","description":"Please list all pre-existing illnesses or injuries","hideCondition":"true || accidentCover == 'No Cover'"},"validators": {"validation": Validators.compose([])}}</v>
      </c>
      <c r="CM23"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3" s="8" t="str">
        <f>IF(AND(Table_Repeating_Question_Sets[[#This Row],[Header]]="",Table_Repeating_Question_Sets[[#This Row],[Property]]&lt;&gt;"",Table_Repeating_Question_Sets[[#This Row],[Field Type]]&lt;&gt;""),
""""&amp;Table_Repeating_Question_Sets[[#This Row],[Key]]&amp;"""","")</f>
        <v>"weight"</v>
      </c>
      <c r="CO23"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"weight","existingConditions"</v>
      </c>
      <c r="CP23" s="8" t="str">
        <f ca="1">IF(ISNUMBER(Table_Repeating_Question_Sets[[#This Row],[Config Use Row]]),_xlfn.NUMBERVALUE(INDEX(Table_Repeating_Question_Sets[Config Rollup],Table_Repeating_Question_Sets[[#This Row],[Config Use Row]])),"")</f>
        <v/>
      </c>
      <c r="CQ23" s="8" t="str">
        <f ca="1">IF(ISNUMBER(Table_Repeating_Question_Sets[[#This Row],[Config Use Row]]),INDEX(Table_Repeating_Question_Sets[Config Keys Nested Rollup],Table_Repeating_Question_Sets[[#This Row],[Config Use Row]]),"")</f>
        <v/>
      </c>
    </row>
    <row r="24" spans="2:95" s="15" customFormat="1" ht="21" customHeight="1">
      <c r="B24" s="8" t="s">
        <v>337</v>
      </c>
      <c r="C24" s="8"/>
      <c r="D24" s="8" t="str">
        <f ca="1">IF(Table_Repeating_Question_Sets[[#This Row],[Header]]="Yes","",
IF(INDIRECT(SUBSTITUTE(ADDRESS(1,COLUMN(),4),"1","")&amp;ROW()-1)="",
INDIRECT(SUBSTITUTE(ADDRESS(1,COLUMN(Table_Repeating_Question_Sets[[#This Row],[Property]]),4),"1","")&amp;ROW()-1),
INDIRECT(SUBSTITUTE(ADDRESS(1,COLUMN(),4),"1","")&amp;ROW()-1)))</f>
        <v>Employees</v>
      </c>
      <c r="E24"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existingConditions</v>
      </c>
      <c r="F24" s="8" t="str">
        <f ca="1">IF(Table_Repeating_Question_Sets[[#This Row],[Header]]="Yes","",IF(INDIRECT(SUBSTITUTE(ADDRESS(1,COLUMN(),4),"1","")&amp;ROW()-1)="",
INDIRECT(SUBSTITUTE(ADDRESS(1,COLUMN(Table_Repeating_Question_Sets[[#This Row],[Property]]),4),"1","")&amp;ROW()-1),INDIRECT(SUBSTITUTE(ADDRESS(1,COLUMN(),4),"1","")&amp;ROW()-1)))</f>
        <v>Employees</v>
      </c>
      <c r="G24"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employees[XX].existingConditions</v>
      </c>
      <c r="H24" s="8" t="str">
        <f>IF(Table_Repeating_Question_Sets[[#This Row],[Header]]="Yes","",IF(Table_Repeating_Question_Sets[[#This Row],[Property]]&lt;&gt;"",SUBSTITUTE(Table_Repeating_Question_Sets[[#This Row],[Property]]," ",""),""))</f>
        <v>ExistingConditions</v>
      </c>
      <c r="I24" s="56"/>
      <c r="J24" s="56"/>
      <c r="K24" s="56"/>
      <c r="L24" s="56"/>
      <c r="M24" s="56"/>
      <c r="N24" s="56"/>
      <c r="O24" s="56"/>
      <c r="P24" s="56"/>
      <c r="Q24" s="56"/>
      <c r="R24" s="56"/>
      <c r="S24"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4" s="57">
        <f>IF(Table_Repeating_Question_Sets[[#This Row],[Header]]&lt;&gt;"Yes",COUNTA(Table_Repeating_Question_Sets[[#This Row],[Value 1]:[Value 10]]),"")</f>
        <v>0</v>
      </c>
      <c r="U24" s="8" t="s">
        <v>47</v>
      </c>
      <c r="V24" s="8" t="s">
        <v>168</v>
      </c>
      <c r="W24" s="8"/>
      <c r="X24" s="49"/>
      <c r="Y24" s="8"/>
      <c r="Z24" s="8"/>
      <c r="AA24" s="8"/>
      <c r="AB24" s="8"/>
      <c r="AC24" s="8"/>
      <c r="AD24" s="8"/>
      <c r="AE24" s="8" t="s">
        <v>338</v>
      </c>
      <c r="AF24" s="8"/>
      <c r="AG24" s="9" t="s">
        <v>330</v>
      </c>
      <c r="AH24" s="8"/>
      <c r="AI24" s="8"/>
      <c r="AJ24" s="8"/>
      <c r="AK24" s="8"/>
      <c r="AL24" s="8"/>
      <c r="AM24" s="8"/>
      <c r="AN24" s="8"/>
      <c r="AO24" s="8" t="s">
        <v>339</v>
      </c>
      <c r="AP24" s="8"/>
      <c r="AQ24" s="8"/>
      <c r="AR24" s="8"/>
      <c r="AS24" s="8"/>
      <c r="AT24" s="8"/>
      <c r="AU24" s="8"/>
      <c r="AV24" s="8"/>
      <c r="AW24" s="8"/>
      <c r="AX24" s="8"/>
      <c r="AY24" s="8">
        <f ca="1">IF(Table_Repeating_Question_Sets[[#This Row],[Header]]="Yes","",IF(ISNUMBER(INDIRECT(SUBSTITUTE(ADDRESS(1,COLUMN(),4),"1","")&amp;ROW()+1)),VALUE(INDIRECT(SUBSTITUTE(ADDRESS(1,COLUMN(),4),"1","")&amp;ROW()+1)),0)+IF(Table_Repeating_Question_Sets[[#This Row],[Value 1]]&lt;&gt;"",1,0))</f>
        <v>0</v>
      </c>
      <c r="AZ24"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0</v>
      </c>
      <c r="BA24"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4" s="8">
        <f ca="1">IF(Table_Repeating_Question_Sets[[#This Row],[Header]]="Yes","",IF(ISNUMBER(INDIRECT(SUBSTITUTE(ADDRESS(1,COLUMN(),4),"1","")&amp;ROW()+1)),VALUE(INDIRECT(SUBSTITUTE(ADDRESS(1,COLUMN(),4),"1","")&amp;ROW()+1)),0)+IF(Table_Repeating_Question_Sets[[#This Row],[Value 2]]&lt;&gt;"",1,0))</f>
        <v>0</v>
      </c>
      <c r="BC24"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0</v>
      </c>
      <c r="BD24"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4" s="8">
        <f ca="1">IF(Table_Repeating_Question_Sets[[#This Row],[Header]]="Yes","",IF(ISNUMBER(INDIRECT(SUBSTITUTE(ADDRESS(1,COLUMN(),4),"1","")&amp;ROW()+1)),VALUE(INDIRECT(SUBSTITUTE(ADDRESS(1,COLUMN(),4),"1","")&amp;ROW()+1)),0)+IF(Table_Repeating_Question_Sets[[#This Row],[Value 3]]&lt;&gt;"",1,0))</f>
        <v>0</v>
      </c>
      <c r="BF24"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0</v>
      </c>
      <c r="BG24"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4" s="8">
        <f ca="1">IF(Table_Repeating_Question_Sets[[#This Row],[Header]]="Yes","",IF(ISNUMBER(INDIRECT(SUBSTITUTE(ADDRESS(1,COLUMN(),4),"1","")&amp;ROW()+1)),VALUE(INDIRECT(SUBSTITUTE(ADDRESS(1,COLUMN(),4),"1","")&amp;ROW()+1)),0)+IF(Table_Repeating_Question_Sets[[#This Row],[Value 4]]&lt;&gt;"",1,0))</f>
        <v>0</v>
      </c>
      <c r="BI24"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0</v>
      </c>
      <c r="BJ24"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4" s="8">
        <f ca="1">IF(Table_Repeating_Question_Sets[[#This Row],[Header]]="Yes","",IF(ISNUMBER(INDIRECT(SUBSTITUTE(ADDRESS(1,COLUMN(),4),"1","")&amp;ROW()+1)),VALUE(INDIRECT(SUBSTITUTE(ADDRESS(1,COLUMN(),4),"1","")&amp;ROW()+1)),0)+IF(Table_Repeating_Question_Sets[[#This Row],[Value 5]]&lt;&gt;"",1,0))</f>
        <v>0</v>
      </c>
      <c r="BL24"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0</v>
      </c>
      <c r="BM24"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4" s="8">
        <f ca="1">IF(Table_Repeating_Question_Sets[[#This Row],[Header]]="Yes","",IF(ISNUMBER(INDIRECT(SUBSTITUTE(ADDRESS(1,COLUMN(),4),"1","")&amp;ROW()+1)),VALUE(INDIRECT(SUBSTITUTE(ADDRESS(1,COLUMN(),4),"1","")&amp;ROW()+1)),0)+IF(Table_Repeating_Question_Sets[[#This Row],[Value 6]]&lt;&gt;"",1,0))</f>
        <v>0</v>
      </c>
      <c r="BO24"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0</v>
      </c>
      <c r="BP24"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4" s="8">
        <f ca="1">IF(Table_Repeating_Question_Sets[[#This Row],[Header]]="Yes","",IF(ISNUMBER(INDIRECT(SUBSTITUTE(ADDRESS(1,COLUMN(),4),"1","")&amp;ROW()+1)),VALUE(INDIRECT(SUBSTITUTE(ADDRESS(1,COLUMN(),4),"1","")&amp;ROW()+1)),0)+IF(Table_Repeating_Question_Sets[[#This Row],[Value 7]]&lt;&gt;"",1,0))</f>
        <v>0</v>
      </c>
      <c r="BR24"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0</v>
      </c>
      <c r="BS24"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4" s="8">
        <f ca="1">IF(Table_Repeating_Question_Sets[[#This Row],[Header]]="Yes","",IF(ISNUMBER(INDIRECT(SUBSTITUTE(ADDRESS(1,COLUMN(),4),"1","")&amp;ROW()+1)),VALUE(INDIRECT(SUBSTITUTE(ADDRESS(1,COLUMN(),4),"1","")&amp;ROW()+1)),0)+IF(Table_Repeating_Question_Sets[[#This Row],[Value 8]]&lt;&gt;"",1,0))</f>
        <v>0</v>
      </c>
      <c r="BU24"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0</v>
      </c>
      <c r="BV24"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4" s="8">
        <f ca="1">IF(Table_Repeating_Question_Sets[[#This Row],[Header]]="Yes","",IF(ISNUMBER(INDIRECT(SUBSTITUTE(ADDRESS(1,COLUMN(),4),"1","")&amp;ROW()+1)),VALUE(INDIRECT(SUBSTITUTE(ADDRESS(1,COLUMN(),4),"1","")&amp;ROW()+1)),0)+IF(Table_Repeating_Question_Sets[[#This Row],[Value 9]]&lt;&gt;"",1,0))</f>
        <v>0</v>
      </c>
      <c r="BX24"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0</v>
      </c>
      <c r="BY24"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4" s="8">
        <f ca="1">IF(Table_Repeating_Question_Sets[[#This Row],[Header]]="Yes","",IF(ISNUMBER(INDIRECT(SUBSTITUTE(ADDRESS(1,COLUMN(),4),"1","")&amp;ROW()+1)),VALUE(INDIRECT(SUBSTITUTE(ADDRESS(1,COLUMN(),4),"1","")&amp;ROW()+1)),0)+IF(Table_Repeating_Question_Sets[[#This Row],[Value 10]]&lt;&gt;"",1,0))</f>
        <v>0</v>
      </c>
      <c r="CA24"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0</v>
      </c>
      <c r="CB24"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4"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4"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4" s="8">
        <f ca="1">IF(Table_Repeating_Question_Sets[[#This Row],[Header]]="Yes","",_xlfn.NUMBERVALUE(INDIRECT(SUBSTITUTE(ADDRESS(1,COLUMN(Table_Repeating_Question_Sets[[#This Row],[Config Count Fwd]]),4),"1","")&amp;ROW(Table_Repeating_Question_Sets[[#This Row],[Config Count Fwd]])-1))+IF(Table_Repeating_Question_Sets[[#This Row],[Property]]&lt;&gt;"",1,0))</f>
        <v>5</v>
      </c>
      <c r="CF24"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24" s="8" t="str">
        <f t="array" aca="1" ref="CG2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4"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24"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"templateOptions":{"label":"Pre-existing conditions","description":"Please list all pre-existing illnesses or injuries","hideCondition":"true || accidentCover == 'No Cover'"}</v>
      </c>
      <c r="CJ24"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{"key":"employees[XX].existingConditions","type":"textarea-field","className":"col-xs-12","templateOptions":{"label":"Pre-existing conditions","description":"Please list all pre-existing illnesses or injuries","hideCondition":"true || accidentCover == 'No Cover'"},"validators": {"validation": Validators.compose([])}}</v>
      </c>
      <c r="CK24" s="8" t="str">
        <f ca="1" xml:space="preserve">
IF(Table_Repeating_Question_Sets[[#This Row],[Row]]="Yes","]},{""className"": ""row"",""fieldGroup"": [","")&amp;
Table_Repeating_Question_Sets[[#This Row],[Config Field]]</f>
        <v>{"key":"employees[XX].existingConditions","type":"textarea-field","className":"col-xs-12","templateOptions":{"label":"Pre-existing conditions","description":"Please list all pre-existing illnesses or injuries","hideCondition":"true || accidentCover == 'No Cover'"},"validators": {"validation": Validators.compose([])}}</v>
      </c>
      <c r="CL24"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{"key":"employees[XX].existingConditions","type":"textarea-field","className":"col-xs-12","templateOptions":{"label":"Pre-existing conditions","description":"Please list all pre-existing illnesses or injuries","hideCondition":"true || accidentCover == 'No Cover'"},"validators": {"validation": Validators.compose([])}}</v>
      </c>
      <c r="CM24"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4" s="8" t="str">
        <f>IF(AND(Table_Repeating_Question_Sets[[#This Row],[Header]]="",Table_Repeating_Question_Sets[[#This Row],[Property]]&lt;&gt;"",Table_Repeating_Question_Sets[[#This Row],[Field Type]]&lt;&gt;""),
""""&amp;Table_Repeating_Question_Sets[[#This Row],[Key]]&amp;"""","")</f>
        <v>"existingConditions"</v>
      </c>
      <c r="CO24"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"existingConditions"</v>
      </c>
      <c r="CP24" s="8" t="str">
        <f ca="1">IF(ISNUMBER(Table_Repeating_Question_Sets[[#This Row],[Config Use Row]]),_xlfn.NUMBERVALUE(INDEX(Table_Repeating_Question_Sets[Config Rollup],Table_Repeating_Question_Sets[[#This Row],[Config Use Row]])),"")</f>
        <v/>
      </c>
      <c r="CQ24" s="8" t="str">
        <f ca="1">IF(ISNUMBER(Table_Repeating_Question_Sets[[#This Row],[Config Use Row]]),INDEX(Table_Repeating_Question_Sets[Config Keys Nested Rollup],Table_Repeating_Question_Sets[[#This Row],[Config Use Row]]),"")</f>
        <v/>
      </c>
    </row>
    <row r="25" spans="2:95" ht="29.25" thickBot="1">
      <c r="B25" s="32" t="s">
        <v>178</v>
      </c>
      <c r="C25" s="3" t="s">
        <v>71</v>
      </c>
      <c r="D25" s="3" t="str">
        <f ca="1">IF(Table_Repeating_Question_Sets[[#This Row],[Header]]="Yes","",
IF(INDIRECT(SUBSTITUTE(ADDRESS(1,COLUMN(),4),"1","")&amp;ROW()-1)="",
INDIRECT(SUBSTITUTE(ADDRESS(1,COLUMN(Table_Repeating_Question_Sets[[#This Row],[Property]]),4),"1","")&amp;ROW()-1),
INDIRECT(SUBSTITUTE(ADDRESS(1,COLUMN(),4),"1","")&amp;ROW()-1)))</f>
        <v/>
      </c>
      <c r="E2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subContractors</v>
      </c>
      <c r="F25" s="3" t="str">
        <f ca="1">IF(Table_Repeating_Question_Sets[[#This Row],[Header]]="Yes","",IF(INDIRECT(SUBSTITUTE(ADDRESS(1,COLUMN(),4),"1","")&amp;ROW()-1)="",
INDIRECT(SUBSTITUTE(ADDRESS(1,COLUMN(Table_Repeating_Question_Sets[[#This Row],[Property]]),4),"1","")&amp;ROW()-1),INDIRECT(SUBSTITUTE(ADDRESS(1,COLUMN(),4),"1","")&amp;ROW()-1)))</f>
        <v/>
      </c>
      <c r="G2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[XX].subContractors</v>
      </c>
      <c r="H25" s="3" t="str">
        <f>IF(Table_Repeating_Question_Sets[[#This Row],[Header]]="Yes","",IF(Table_Repeating_Question_Sets[[#This Row],[Property]]&lt;&gt;"",SUBSTITUTE(Table_Repeating_Question_Sets[[#This Row],[Property]]," ",""),""))</f>
        <v/>
      </c>
      <c r="I25" s="37"/>
      <c r="J25" s="37"/>
      <c r="K25" s="37"/>
      <c r="L25" s="37"/>
      <c r="M25" s="37"/>
      <c r="N25" s="37"/>
      <c r="O25" s="37"/>
      <c r="P25" s="37"/>
      <c r="Q25" s="37"/>
      <c r="R25" s="37"/>
      <c r="S25"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25" s="21" t="str">
        <f>IF(Table_Repeating_Question_Sets[[#This Row],[Header]]&lt;&gt;"Yes",COUNTA(Table_Repeating_Question_Sets[[#This Row],[Value 1]:[Value 10]]),"")</f>
        <v/>
      </c>
      <c r="U25" s="3"/>
      <c r="V25" s="3"/>
      <c r="W25" s="3"/>
      <c r="X25" s="47"/>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t="str">
        <f ca="1">IF(Table_Repeating_Question_Sets[[#This Row],[Header]]="Yes","",IF(ISNUMBER(INDIRECT(SUBSTITUTE(ADDRESS(1,COLUMN(),4),"1","")&amp;ROW()+1)),VALUE(INDIRECT(SUBSTITUTE(ADDRESS(1,COLUMN(),4),"1","")&amp;ROW()+1)),0)+IF(Table_Repeating_Question_Sets[[#This Row],[Value 1]]&lt;&gt;"",1,0))</f>
        <v/>
      </c>
      <c r="AZ25"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2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5" s="3" t="str">
        <f ca="1">IF(Table_Repeating_Question_Sets[[#This Row],[Header]]="Yes","",IF(ISNUMBER(INDIRECT(SUBSTITUTE(ADDRESS(1,COLUMN(),4),"1","")&amp;ROW()+1)),VALUE(INDIRECT(SUBSTITUTE(ADDRESS(1,COLUMN(),4),"1","")&amp;ROW()+1)),0)+IF(Table_Repeating_Question_Sets[[#This Row],[Value 2]]&lt;&gt;"",1,0))</f>
        <v/>
      </c>
      <c r="BC25"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2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5" s="3" t="str">
        <f ca="1">IF(Table_Repeating_Question_Sets[[#This Row],[Header]]="Yes","",IF(ISNUMBER(INDIRECT(SUBSTITUTE(ADDRESS(1,COLUMN(),4),"1","")&amp;ROW()+1)),VALUE(INDIRECT(SUBSTITUTE(ADDRESS(1,COLUMN(),4),"1","")&amp;ROW()+1)),0)+IF(Table_Repeating_Question_Sets[[#This Row],[Value 3]]&lt;&gt;"",1,0))</f>
        <v/>
      </c>
      <c r="BF25"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2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5" s="3" t="str">
        <f ca="1">IF(Table_Repeating_Question_Sets[[#This Row],[Header]]="Yes","",IF(ISNUMBER(INDIRECT(SUBSTITUTE(ADDRESS(1,COLUMN(),4),"1","")&amp;ROW()+1)),VALUE(INDIRECT(SUBSTITUTE(ADDRESS(1,COLUMN(),4),"1","")&amp;ROW()+1)),0)+IF(Table_Repeating_Question_Sets[[#This Row],[Value 4]]&lt;&gt;"",1,0))</f>
        <v/>
      </c>
      <c r="BI25"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2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5" s="3" t="str">
        <f ca="1">IF(Table_Repeating_Question_Sets[[#This Row],[Header]]="Yes","",IF(ISNUMBER(INDIRECT(SUBSTITUTE(ADDRESS(1,COLUMN(),4),"1","")&amp;ROW()+1)),VALUE(INDIRECT(SUBSTITUTE(ADDRESS(1,COLUMN(),4),"1","")&amp;ROW()+1)),0)+IF(Table_Repeating_Question_Sets[[#This Row],[Value 5]]&lt;&gt;"",1,0))</f>
        <v/>
      </c>
      <c r="BL25"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2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5" s="3" t="str">
        <f ca="1">IF(Table_Repeating_Question_Sets[[#This Row],[Header]]="Yes","",IF(ISNUMBER(INDIRECT(SUBSTITUTE(ADDRESS(1,COLUMN(),4),"1","")&amp;ROW()+1)),VALUE(INDIRECT(SUBSTITUTE(ADDRESS(1,COLUMN(),4),"1","")&amp;ROW()+1)),0)+IF(Table_Repeating_Question_Sets[[#This Row],[Value 6]]&lt;&gt;"",1,0))</f>
        <v/>
      </c>
      <c r="BO25"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2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5" s="3" t="str">
        <f ca="1">IF(Table_Repeating_Question_Sets[[#This Row],[Header]]="Yes","",IF(ISNUMBER(INDIRECT(SUBSTITUTE(ADDRESS(1,COLUMN(),4),"1","")&amp;ROW()+1)),VALUE(INDIRECT(SUBSTITUTE(ADDRESS(1,COLUMN(),4),"1","")&amp;ROW()+1)),0)+IF(Table_Repeating_Question_Sets[[#This Row],[Value 7]]&lt;&gt;"",1,0))</f>
        <v/>
      </c>
      <c r="BR25"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2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5" s="3" t="str">
        <f ca="1">IF(Table_Repeating_Question_Sets[[#This Row],[Header]]="Yes","",IF(ISNUMBER(INDIRECT(SUBSTITUTE(ADDRESS(1,COLUMN(),4),"1","")&amp;ROW()+1)),VALUE(INDIRECT(SUBSTITUTE(ADDRESS(1,COLUMN(),4),"1","")&amp;ROW()+1)),0)+IF(Table_Repeating_Question_Sets[[#This Row],[Value 8]]&lt;&gt;"",1,0))</f>
        <v/>
      </c>
      <c r="BU25"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2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5" s="3" t="str">
        <f ca="1">IF(Table_Repeating_Question_Sets[[#This Row],[Header]]="Yes","",IF(ISNUMBER(INDIRECT(SUBSTITUTE(ADDRESS(1,COLUMN(),4),"1","")&amp;ROW()+1)),VALUE(INDIRECT(SUBSTITUTE(ADDRESS(1,COLUMN(),4),"1","")&amp;ROW()+1)),0)+IF(Table_Repeating_Question_Sets[[#This Row],[Value 9]]&lt;&gt;"",1,0))</f>
        <v/>
      </c>
      <c r="BX25"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2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5" s="3" t="str">
        <f ca="1">IF(Table_Repeating_Question_Sets[[#This Row],[Header]]="Yes","",IF(ISNUMBER(INDIRECT(SUBSTITUTE(ADDRESS(1,COLUMN(),4),"1","")&amp;ROW()+1)),VALUE(INDIRECT(SUBSTITUTE(ADDRESS(1,COLUMN(),4),"1","")&amp;ROW()+1)),0)+IF(Table_Repeating_Question_Sets[[#This Row],[Value 10]]&lt;&gt;"",1,0))</f>
        <v/>
      </c>
      <c r="CA25"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2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5"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25"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2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25" s="3" t="str">
        <f t="array" aca="1" ref="CG2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2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25"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25" s="3" t="str">
        <f xml:space="preserve">
IF(Table_Repeating_Question_Sets[[#This Row],[Row]]="Yes","]},{""className"": ""row"",""fieldGroup"": [","")&amp;
Table_Repeating_Question_Sets[[#This Row],[Config Field]]</f>
        <v/>
      </c>
      <c r="CL2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"subContractors":[{"className": "row","fieldGroup":[{"key":"subContractors[XX].name","type":"input-field","className":"col-xs-12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5"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5" s="32" t="str">
        <f>IF(AND(Table_Repeating_Question_Sets[[#This Row],[Header]]="",Table_Repeating_Question_Sets[[#This Row],[Property]]&lt;&gt;"",Table_Repeating_Question_Sets[[#This Row],[Field Type]]&lt;&gt;""),
""""&amp;Table_Repeating_Question_Sets[[#This Row],[Key]]&amp;"""","")</f>
        <v/>
      </c>
      <c r="CO25"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"subContractors":["name","DOB","height","weight","existingConditions"],</v>
      </c>
      <c r="CP25" s="3" t="str">
        <f ca="1">IF(ISNUMBER(Table_Repeating_Question_Sets[[#This Row],[Config Use Row]]),_xlfn.NUMBERVALUE(INDEX(Table_Repeating_Question_Sets[Config Rollup],Table_Repeating_Question_Sets[[#This Row],[Config Use Row]])),"")</f>
        <v/>
      </c>
      <c r="CQ25" s="32" t="str">
        <f ca="1">IF(ISNUMBER(Table_Repeating_Question_Sets[[#This Row],[Config Use Row]]),INDEX(Table_Repeating_Question_Sets[Config Keys Nested Rollup],Table_Repeating_Question_Sets[[#This Row],[Config Use Row]]),"")</f>
        <v/>
      </c>
    </row>
    <row r="26" spans="2:95" s="15" customFormat="1" ht="21" hidden="1" customHeight="1">
      <c r="B26" s="8"/>
      <c r="C26" s="8"/>
      <c r="D26" s="8" t="str">
        <f ca="1">IF(Table_Repeating_Question_Sets[[#This Row],[Header]]="Yes","",
IF(INDIRECT(SUBSTITUTE(ADDRESS(1,COLUMN(),4),"1","")&amp;ROW()-1)="",
INDIRECT(SUBSTITUTE(ADDRESS(1,COLUMN(Table_Repeating_Question_Sets[[#This Row],[Property]]),4),"1","")&amp;ROW()-1),
INDIRECT(SUBSTITUTE(ADDRESS(1,COLUMN(),4),"1","")&amp;ROW()-1)))</f>
        <v>Sub Contractors</v>
      </c>
      <c r="E26"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26" s="8" t="str">
        <f ca="1">IF(Table_Repeating_Question_Sets[[#This Row],[Header]]="Yes","",IF(INDIRECT(SUBSTITUTE(ADDRESS(1,COLUMN(),4),"1","")&amp;ROW()-1)="",
INDIRECT(SUBSTITUTE(ADDRESS(1,COLUMN(Table_Repeating_Question_Sets[[#This Row],[Property]]),4),"1","")&amp;ROW()-1),INDIRECT(SUBSTITUTE(ADDRESS(1,COLUMN(),4),"1","")&amp;ROW()-1)))</f>
        <v>Sub Contractors</v>
      </c>
      <c r="G26"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26" s="8" t="str">
        <f>IF(Table_Repeating_Question_Sets[[#This Row],[Header]]="Yes","",IF(Table_Repeating_Question_Sets[[#This Row],[Property]]&lt;&gt;"",SUBSTITUTE(Table_Repeating_Question_Sets[[#This Row],[Property]]," ",""),""))</f>
        <v/>
      </c>
      <c r="I26" s="56"/>
      <c r="J26" s="56"/>
      <c r="K26" s="56"/>
      <c r="L26" s="56"/>
      <c r="M26" s="56"/>
      <c r="N26" s="56"/>
      <c r="O26" s="56"/>
      <c r="P26" s="56"/>
      <c r="Q26" s="56"/>
      <c r="R26" s="56"/>
      <c r="S26"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6" s="57">
        <f>IF(Table_Repeating_Question_Sets[[#This Row],[Header]]&lt;&gt;"Yes",COUNTA(Table_Repeating_Question_Sets[[#This Row],[Value 1]:[Value 10]]),"")</f>
        <v>0</v>
      </c>
      <c r="U26" s="8"/>
      <c r="V26" s="8"/>
      <c r="W26" s="8"/>
      <c r="X26" s="4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f ca="1">IF(Table_Repeating_Question_Sets[[#This Row],[Header]]="Yes","",IF(ISNUMBER(INDIRECT(SUBSTITUTE(ADDRESS(1,COLUMN(),4),"1","")&amp;ROW()+1)),VALUE(INDIRECT(SUBSTITUTE(ADDRESS(1,COLUMN(),4),"1","")&amp;ROW()+1)),0)+IF(Table_Repeating_Question_Sets[[#This Row],[Value 1]]&lt;&gt;"",1,0))</f>
        <v>0</v>
      </c>
      <c r="AZ26"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26"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6" s="8">
        <f ca="1">IF(Table_Repeating_Question_Sets[[#This Row],[Header]]="Yes","",IF(ISNUMBER(INDIRECT(SUBSTITUTE(ADDRESS(1,COLUMN(),4),"1","")&amp;ROW()+1)),VALUE(INDIRECT(SUBSTITUTE(ADDRESS(1,COLUMN(),4),"1","")&amp;ROW()+1)),0)+IF(Table_Repeating_Question_Sets[[#This Row],[Value 2]]&lt;&gt;"",1,0))</f>
        <v>0</v>
      </c>
      <c r="BC26"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26"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6" s="8">
        <f ca="1">IF(Table_Repeating_Question_Sets[[#This Row],[Header]]="Yes","",IF(ISNUMBER(INDIRECT(SUBSTITUTE(ADDRESS(1,COLUMN(),4),"1","")&amp;ROW()+1)),VALUE(INDIRECT(SUBSTITUTE(ADDRESS(1,COLUMN(),4),"1","")&amp;ROW()+1)),0)+IF(Table_Repeating_Question_Sets[[#This Row],[Value 3]]&lt;&gt;"",1,0))</f>
        <v>0</v>
      </c>
      <c r="BF26"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26"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6" s="8">
        <f ca="1">IF(Table_Repeating_Question_Sets[[#This Row],[Header]]="Yes","",IF(ISNUMBER(INDIRECT(SUBSTITUTE(ADDRESS(1,COLUMN(),4),"1","")&amp;ROW()+1)),VALUE(INDIRECT(SUBSTITUTE(ADDRESS(1,COLUMN(),4),"1","")&amp;ROW()+1)),0)+IF(Table_Repeating_Question_Sets[[#This Row],[Value 4]]&lt;&gt;"",1,0))</f>
        <v>0</v>
      </c>
      <c r="BI26"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26"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6" s="8">
        <f ca="1">IF(Table_Repeating_Question_Sets[[#This Row],[Header]]="Yes","",IF(ISNUMBER(INDIRECT(SUBSTITUTE(ADDRESS(1,COLUMN(),4),"1","")&amp;ROW()+1)),VALUE(INDIRECT(SUBSTITUTE(ADDRESS(1,COLUMN(),4),"1","")&amp;ROW()+1)),0)+IF(Table_Repeating_Question_Sets[[#This Row],[Value 5]]&lt;&gt;"",1,0))</f>
        <v>0</v>
      </c>
      <c r="BL26"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26"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6" s="8">
        <f ca="1">IF(Table_Repeating_Question_Sets[[#This Row],[Header]]="Yes","",IF(ISNUMBER(INDIRECT(SUBSTITUTE(ADDRESS(1,COLUMN(),4),"1","")&amp;ROW()+1)),VALUE(INDIRECT(SUBSTITUTE(ADDRESS(1,COLUMN(),4),"1","")&amp;ROW()+1)),0)+IF(Table_Repeating_Question_Sets[[#This Row],[Value 6]]&lt;&gt;"",1,0))</f>
        <v>0</v>
      </c>
      <c r="BO26"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26"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6" s="8">
        <f ca="1">IF(Table_Repeating_Question_Sets[[#This Row],[Header]]="Yes","",IF(ISNUMBER(INDIRECT(SUBSTITUTE(ADDRESS(1,COLUMN(),4),"1","")&amp;ROW()+1)),VALUE(INDIRECT(SUBSTITUTE(ADDRESS(1,COLUMN(),4),"1","")&amp;ROW()+1)),0)+IF(Table_Repeating_Question_Sets[[#This Row],[Value 7]]&lt;&gt;"",1,0))</f>
        <v>0</v>
      </c>
      <c r="BR26"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26"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6" s="8">
        <f ca="1">IF(Table_Repeating_Question_Sets[[#This Row],[Header]]="Yes","",IF(ISNUMBER(INDIRECT(SUBSTITUTE(ADDRESS(1,COLUMN(),4),"1","")&amp;ROW()+1)),VALUE(INDIRECT(SUBSTITUTE(ADDRESS(1,COLUMN(),4),"1","")&amp;ROW()+1)),0)+IF(Table_Repeating_Question_Sets[[#This Row],[Value 8]]&lt;&gt;"",1,0))</f>
        <v>0</v>
      </c>
      <c r="BU26"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26"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6" s="8">
        <f ca="1">IF(Table_Repeating_Question_Sets[[#This Row],[Header]]="Yes","",IF(ISNUMBER(INDIRECT(SUBSTITUTE(ADDRESS(1,COLUMN(),4),"1","")&amp;ROW()+1)),VALUE(INDIRECT(SUBSTITUTE(ADDRESS(1,COLUMN(),4),"1","")&amp;ROW()+1)),0)+IF(Table_Repeating_Question_Sets[[#This Row],[Value 9]]&lt;&gt;"",1,0))</f>
        <v>0</v>
      </c>
      <c r="BX26"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26"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6" s="8">
        <f ca="1">IF(Table_Repeating_Question_Sets[[#This Row],[Header]]="Yes","",IF(ISNUMBER(INDIRECT(SUBSTITUTE(ADDRESS(1,COLUMN(),4),"1","")&amp;ROW()+1)),VALUE(INDIRECT(SUBSTITUTE(ADDRESS(1,COLUMN(),4),"1","")&amp;ROW()+1)),0)+IF(Table_Repeating_Question_Sets[[#This Row],[Value 10]]&lt;&gt;"",1,0))</f>
        <v>0</v>
      </c>
      <c r="CA26"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26"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6"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6"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6"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26"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26" s="8" t="str">
        <f t="array" aca="1" ref="CG2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6"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26"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26"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26" s="8" t="str">
        <f xml:space="preserve">
IF(Table_Repeating_Question_Sets[[#This Row],[Row]]="Yes","]},{""className"": ""row"",""fieldGroup"": [","")&amp;
Table_Repeating_Question_Sets[[#This Row],[Config Field]]</f>
        <v/>
      </c>
      <c r="CL26"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6"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6" s="8" t="str">
        <f>IF(AND(Table_Repeating_Question_Sets[[#This Row],[Header]]="",Table_Repeating_Question_Sets[[#This Row],[Property]]&lt;&gt;"",Table_Repeating_Question_Sets[[#This Row],[Field Type]]&lt;&gt;""),
""""&amp;Table_Repeating_Question_Sets[[#This Row],[Key]]&amp;"""","")</f>
        <v/>
      </c>
      <c r="CO26"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26" s="8" t="str">
        <f ca="1">IF(ISNUMBER(Table_Repeating_Question_Sets[[#This Row],[Config Use Row]]),_xlfn.NUMBERVALUE(INDEX(Table_Repeating_Question_Sets[Config Rollup],Table_Repeating_Question_Sets[[#This Row],[Config Use Row]])),"")</f>
        <v/>
      </c>
      <c r="CQ26" s="8" t="str">
        <f ca="1">IF(ISNUMBER(Table_Repeating_Question_Sets[[#This Row],[Config Use Row]]),INDEX(Table_Repeating_Question_Sets[Config Keys Nested Rollup],Table_Repeating_Question_Sets[[#This Row],[Config Use Row]]),"")</f>
        <v/>
      </c>
    </row>
    <row r="27" spans="2:95" s="15" customFormat="1" ht="21" customHeight="1">
      <c r="B27" s="8" t="s">
        <v>142</v>
      </c>
      <c r="C27" s="8"/>
      <c r="D27" s="8" t="str">
        <f ca="1">IF(Table_Repeating_Question_Sets[[#This Row],[Header]]="Yes","",
IF(INDIRECT(SUBSTITUTE(ADDRESS(1,COLUMN(),4),"1","")&amp;ROW()-1)="",
INDIRECT(SUBSTITUTE(ADDRESS(1,COLUMN(Table_Repeating_Question_Sets[[#This Row],[Property]]),4),"1","")&amp;ROW()-1),
INDIRECT(SUBSTITUTE(ADDRESS(1,COLUMN(),4),"1","")&amp;ROW()-1)))</f>
        <v>Sub Contractors</v>
      </c>
      <c r="E27"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name</v>
      </c>
      <c r="F27" s="8" t="str">
        <f ca="1">IF(Table_Repeating_Question_Sets[[#This Row],[Header]]="Yes","",IF(INDIRECT(SUBSTITUTE(ADDRESS(1,COLUMN(),4),"1","")&amp;ROW()-1)="",
INDIRECT(SUBSTITUTE(ADDRESS(1,COLUMN(Table_Repeating_Question_Sets[[#This Row],[Property]]),4),"1","")&amp;ROW()-1),INDIRECT(SUBSTITUTE(ADDRESS(1,COLUMN(),4),"1","")&amp;ROW()-1)))</f>
        <v>Sub Contractors</v>
      </c>
      <c r="G27"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subContractors[XX].name</v>
      </c>
      <c r="H27" s="8" t="str">
        <f>IF(Table_Repeating_Question_Sets[[#This Row],[Header]]="Yes","",IF(Table_Repeating_Question_Sets[[#This Row],[Property]]&lt;&gt;"",SUBSTITUTE(Table_Repeating_Question_Sets[[#This Row],[Property]]," ",""),""))</f>
        <v>Name</v>
      </c>
      <c r="I27" s="56"/>
      <c r="J27" s="56"/>
      <c r="K27" s="56"/>
      <c r="L27" s="56"/>
      <c r="M27" s="56"/>
      <c r="N27" s="56"/>
      <c r="O27" s="56"/>
      <c r="P27" s="56"/>
      <c r="Q27" s="56"/>
      <c r="R27" s="56"/>
      <c r="S27"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7" s="57">
        <f>IF(Table_Repeating_Question_Sets[[#This Row],[Header]]&lt;&gt;"Yes",COUNTA(Table_Repeating_Question_Sets[[#This Row],[Value 1]:[Value 10]]),"")</f>
        <v>0</v>
      </c>
      <c r="U27" s="8" t="s">
        <v>47</v>
      </c>
      <c r="V27" s="8" t="s">
        <v>47</v>
      </c>
      <c r="W27" s="8"/>
      <c r="X27" s="48" t="s">
        <v>71</v>
      </c>
      <c r="Y27" s="8"/>
      <c r="Z27" s="8"/>
      <c r="AA27" s="8"/>
      <c r="AB27" s="8"/>
      <c r="AC27" s="8"/>
      <c r="AD27" s="8"/>
      <c r="AE27" s="8" t="s">
        <v>327</v>
      </c>
      <c r="AF27" s="8"/>
      <c r="AG27" s="8"/>
      <c r="AH27" s="8"/>
      <c r="AI27" s="8"/>
      <c r="AJ27" s="8"/>
      <c r="AK27" s="8"/>
      <c r="AL27" s="8"/>
      <c r="AM27" s="8"/>
      <c r="AN27" s="8"/>
      <c r="AO27" s="8"/>
      <c r="AP27" s="8"/>
      <c r="AQ27" s="8"/>
      <c r="AR27" s="8"/>
      <c r="AS27" s="8"/>
      <c r="AT27" s="8"/>
      <c r="AU27" s="8"/>
      <c r="AV27" s="8"/>
      <c r="AW27" s="8"/>
      <c r="AX27" s="8"/>
      <c r="AY27" s="8">
        <f ca="1">IF(Table_Repeating_Question_Sets[[#This Row],[Header]]="Yes","",IF(ISNUMBER(INDIRECT(SUBSTITUTE(ADDRESS(1,COLUMN(),4),"1","")&amp;ROW()+1)),VALUE(INDIRECT(SUBSTITUTE(ADDRESS(1,COLUMN(),4),"1","")&amp;ROW()+1)),0)+IF(Table_Repeating_Question_Sets[[#This Row],[Value 1]]&lt;&gt;"",1,0))</f>
        <v>0</v>
      </c>
      <c r="AZ27"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4</v>
      </c>
      <c r="BA27"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7" s="8">
        <f ca="1">IF(Table_Repeating_Question_Sets[[#This Row],[Header]]="Yes","",IF(ISNUMBER(INDIRECT(SUBSTITUTE(ADDRESS(1,COLUMN(),4),"1","")&amp;ROW()+1)),VALUE(INDIRECT(SUBSTITUTE(ADDRESS(1,COLUMN(),4),"1","")&amp;ROW()+1)),0)+IF(Table_Repeating_Question_Sets[[#This Row],[Value 2]]&lt;&gt;"",1,0))</f>
        <v>0</v>
      </c>
      <c r="BC27"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4</v>
      </c>
      <c r="BD27"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7" s="8">
        <f ca="1">IF(Table_Repeating_Question_Sets[[#This Row],[Header]]="Yes","",IF(ISNUMBER(INDIRECT(SUBSTITUTE(ADDRESS(1,COLUMN(),4),"1","")&amp;ROW()+1)),VALUE(INDIRECT(SUBSTITUTE(ADDRESS(1,COLUMN(),4),"1","")&amp;ROW()+1)),0)+IF(Table_Repeating_Question_Sets[[#This Row],[Value 3]]&lt;&gt;"",1,0))</f>
        <v>0</v>
      </c>
      <c r="BF27"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4</v>
      </c>
      <c r="BG27"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7" s="8">
        <f ca="1">IF(Table_Repeating_Question_Sets[[#This Row],[Header]]="Yes","",IF(ISNUMBER(INDIRECT(SUBSTITUTE(ADDRESS(1,COLUMN(),4),"1","")&amp;ROW()+1)),VALUE(INDIRECT(SUBSTITUTE(ADDRESS(1,COLUMN(),4),"1","")&amp;ROW()+1)),0)+IF(Table_Repeating_Question_Sets[[#This Row],[Value 4]]&lt;&gt;"",1,0))</f>
        <v>0</v>
      </c>
      <c r="BI27"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4</v>
      </c>
      <c r="BJ27"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7" s="8">
        <f ca="1">IF(Table_Repeating_Question_Sets[[#This Row],[Header]]="Yes","",IF(ISNUMBER(INDIRECT(SUBSTITUTE(ADDRESS(1,COLUMN(),4),"1","")&amp;ROW()+1)),VALUE(INDIRECT(SUBSTITUTE(ADDRESS(1,COLUMN(),4),"1","")&amp;ROW()+1)),0)+IF(Table_Repeating_Question_Sets[[#This Row],[Value 5]]&lt;&gt;"",1,0))</f>
        <v>0</v>
      </c>
      <c r="BL27"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4</v>
      </c>
      <c r="BM27"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7" s="8">
        <f ca="1">IF(Table_Repeating_Question_Sets[[#This Row],[Header]]="Yes","",IF(ISNUMBER(INDIRECT(SUBSTITUTE(ADDRESS(1,COLUMN(),4),"1","")&amp;ROW()+1)),VALUE(INDIRECT(SUBSTITUTE(ADDRESS(1,COLUMN(),4),"1","")&amp;ROW()+1)),0)+IF(Table_Repeating_Question_Sets[[#This Row],[Value 6]]&lt;&gt;"",1,0))</f>
        <v>0</v>
      </c>
      <c r="BO27"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4</v>
      </c>
      <c r="BP27"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7" s="8">
        <f ca="1">IF(Table_Repeating_Question_Sets[[#This Row],[Header]]="Yes","",IF(ISNUMBER(INDIRECT(SUBSTITUTE(ADDRESS(1,COLUMN(),4),"1","")&amp;ROW()+1)),VALUE(INDIRECT(SUBSTITUTE(ADDRESS(1,COLUMN(),4),"1","")&amp;ROW()+1)),0)+IF(Table_Repeating_Question_Sets[[#This Row],[Value 7]]&lt;&gt;"",1,0))</f>
        <v>0</v>
      </c>
      <c r="BR27"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4</v>
      </c>
      <c r="BS27"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7" s="8">
        <f ca="1">IF(Table_Repeating_Question_Sets[[#This Row],[Header]]="Yes","",IF(ISNUMBER(INDIRECT(SUBSTITUTE(ADDRESS(1,COLUMN(),4),"1","")&amp;ROW()+1)),VALUE(INDIRECT(SUBSTITUTE(ADDRESS(1,COLUMN(),4),"1","")&amp;ROW()+1)),0)+IF(Table_Repeating_Question_Sets[[#This Row],[Value 8]]&lt;&gt;"",1,0))</f>
        <v>0</v>
      </c>
      <c r="BU27"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4</v>
      </c>
      <c r="BV27"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7" s="8">
        <f ca="1">IF(Table_Repeating_Question_Sets[[#This Row],[Header]]="Yes","",IF(ISNUMBER(INDIRECT(SUBSTITUTE(ADDRESS(1,COLUMN(),4),"1","")&amp;ROW()+1)),VALUE(INDIRECT(SUBSTITUTE(ADDRESS(1,COLUMN(),4),"1","")&amp;ROW()+1)),0)+IF(Table_Repeating_Question_Sets[[#This Row],[Value 9]]&lt;&gt;"",1,0))</f>
        <v>0</v>
      </c>
      <c r="BX27"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4</v>
      </c>
      <c r="BY27"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7" s="8">
        <f ca="1">IF(Table_Repeating_Question_Sets[[#This Row],[Header]]="Yes","",IF(ISNUMBER(INDIRECT(SUBSTITUTE(ADDRESS(1,COLUMN(),4),"1","")&amp;ROW()+1)),VALUE(INDIRECT(SUBSTITUTE(ADDRESS(1,COLUMN(),4),"1","")&amp;ROW()+1)),0)+IF(Table_Repeating_Question_Sets[[#This Row],[Value 10]]&lt;&gt;"",1,0))</f>
        <v>0</v>
      </c>
      <c r="CA27"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4</v>
      </c>
      <c r="CB27"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7"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7"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7" s="8">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27" s="8">
        <f ca="1">IF(Table_Repeating_Question_Sets[[#This Row],[Header]]="Yes","",_xlfn.NUMBERVALUE(INDIRECT(SUBSTITUTE(ADDRESS(1,COLUMN(Table_Repeating_Question_Sets[[#This Row],[Config Count Back]]),4),"1","")&amp;ROW(Table_Repeating_Question_Sets[[#This Row],[Config Count Back]])+1))+IF(Table_Repeating_Question_Sets[[#This Row],[Property]]&lt;&gt;"",1,0))</f>
        <v>5</v>
      </c>
      <c r="CG27" s="8" t="str">
        <f t="array" aca="1" ref="CG2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7"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27"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"templateOptions":{"label":"Full name"}</v>
      </c>
      <c r="CJ27"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{"key":"subContractors[XX].name","type":"input-field","className":"col-xs-12 col-md-6","templateOptions":{"label":"Full name"},"validators": {"validation": Validators.compose([ValidationService.required('true', '')])}}</v>
      </c>
      <c r="CK27" s="8" t="str">
        <f ca="1" xml:space="preserve">
IF(Table_Repeating_Question_Sets[[#This Row],[Row]]="Yes","]},{""className"": ""row"",""fieldGroup"": [","")&amp;
Table_Repeating_Question_Sets[[#This Row],[Config Field]]</f>
        <v>{"key":"subContractors[XX].name","type":"input-field","className":"col-xs-12 col-md-6","templateOptions":{"label":"Full name"},"validators": {"validation": Validators.compose([ValidationService.required('true', '')])}}</v>
      </c>
      <c r="CL27"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{"key":"subContractors[XX].name","type":"input-field","className":"col-xs-12 col-md-6","templateOptions":{"label":"Full name"},"validators": {"validation": Validators.compose([ValidationService.required('true', '')])}},{"key":"subContractors[XX].DOB","type":"datepicker-field","className":"col-xs-12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7"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7" s="8" t="str">
        <f>IF(AND(Table_Repeating_Question_Sets[[#This Row],[Header]]="",Table_Repeating_Question_Sets[[#This Row],[Property]]&lt;&gt;"",Table_Repeating_Question_Sets[[#This Row],[Field Type]]&lt;&gt;""),
""""&amp;Table_Repeating_Question_Sets[[#This Row],[Key]]&amp;"""","")</f>
        <v>"name"</v>
      </c>
      <c r="CO27"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"name","DOB","height","weight","existingConditions"</v>
      </c>
      <c r="CP27" s="8" t="str">
        <f ca="1">IF(ISNUMBER(Table_Repeating_Question_Sets[[#This Row],[Config Use Row]]),_xlfn.NUMBERVALUE(INDEX(Table_Repeating_Question_Sets[Config Rollup],Table_Repeating_Question_Sets[[#This Row],[Config Use Row]])),"")</f>
        <v/>
      </c>
      <c r="CQ27" s="8" t="str">
        <f ca="1">IF(ISNUMBER(Table_Repeating_Question_Sets[[#This Row],[Config Use Row]]),INDEX(Table_Repeating_Question_Sets[Config Keys Nested Rollup],Table_Repeating_Question_Sets[[#This Row],[Config Use Row]]),"")</f>
        <v/>
      </c>
    </row>
    <row r="28" spans="2:95" s="15" customFormat="1" ht="21" customHeight="1">
      <c r="B28" s="8" t="s">
        <v>328</v>
      </c>
      <c r="C28" s="8"/>
      <c r="D28" s="8" t="str">
        <f ca="1">IF(Table_Repeating_Question_Sets[[#This Row],[Header]]="Yes","",
IF(INDIRECT(SUBSTITUTE(ADDRESS(1,COLUMN(),4),"1","")&amp;ROW()-1)="",
INDIRECT(SUBSTITUTE(ADDRESS(1,COLUMN(Table_Repeating_Question_Sets[[#This Row],[Property]]),4),"1","")&amp;ROW()-1),
INDIRECT(SUBSTITUTE(ADDRESS(1,COLUMN(),4),"1","")&amp;ROW()-1)))</f>
        <v>Sub Contractors</v>
      </c>
      <c r="E28"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DOB</v>
      </c>
      <c r="F28" s="8" t="str">
        <f ca="1">IF(Table_Repeating_Question_Sets[[#This Row],[Header]]="Yes","",IF(INDIRECT(SUBSTITUTE(ADDRESS(1,COLUMN(),4),"1","")&amp;ROW()-1)="",
INDIRECT(SUBSTITUTE(ADDRESS(1,COLUMN(Table_Repeating_Question_Sets[[#This Row],[Property]]),4),"1","")&amp;ROW()-1),INDIRECT(SUBSTITUTE(ADDRESS(1,COLUMN(),4),"1","")&amp;ROW()-1)))</f>
        <v>Sub Contractors</v>
      </c>
      <c r="G28"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subContractors[XX].DOB</v>
      </c>
      <c r="H28" s="8" t="str">
        <f>IF(Table_Repeating_Question_Sets[[#This Row],[Header]]="Yes","",IF(Table_Repeating_Question_Sets[[#This Row],[Property]]&lt;&gt;"",SUBSTITUTE(Table_Repeating_Question_Sets[[#This Row],[Property]]," ",""),""))</f>
        <v>DOB</v>
      </c>
      <c r="I28" s="56"/>
      <c r="J28" s="56"/>
      <c r="K28" s="56"/>
      <c r="L28" s="56"/>
      <c r="M28" s="56"/>
      <c r="N28" s="56"/>
      <c r="O28" s="56"/>
      <c r="P28" s="56"/>
      <c r="Q28" s="56"/>
      <c r="R28" s="56"/>
      <c r="S28"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8" s="57">
        <f>IF(Table_Repeating_Question_Sets[[#This Row],[Header]]&lt;&gt;"Yes",COUNTA(Table_Repeating_Question_Sets[[#This Row],[Value 1]:[Value 10]]),"")</f>
        <v>0</v>
      </c>
      <c r="U28" s="8" t="s">
        <v>134</v>
      </c>
      <c r="V28" s="8" t="s">
        <v>134</v>
      </c>
      <c r="W28" s="8"/>
      <c r="X28" s="49" t="s">
        <v>71</v>
      </c>
      <c r="Y28" s="8"/>
      <c r="Z28" s="8"/>
      <c r="AA28" s="8"/>
      <c r="AB28" s="8"/>
      <c r="AC28" s="8"/>
      <c r="AD28" s="8"/>
      <c r="AE28" s="8" t="s">
        <v>329</v>
      </c>
      <c r="AF28" s="8"/>
      <c r="AG28" s="9" t="s">
        <v>330</v>
      </c>
      <c r="AH28" s="8" t="str">
        <f>"customExpression('atLeastYearsInThePast(date(fieldValue),18)', 'Contractors must be 18 years or older')"</f>
        <v>customExpression('atLeastYearsInThePast(date(fieldValue),18)', 'Contractors must be 18 years or older')</v>
      </c>
      <c r="AI28" s="8"/>
      <c r="AJ28" s="8"/>
      <c r="AK28" s="8"/>
      <c r="AL28" s="8"/>
      <c r="AM28" s="8"/>
      <c r="AN28" s="8"/>
      <c r="AO28" s="8"/>
      <c r="AP28" s="8"/>
      <c r="AQ28" s="8"/>
      <c r="AR28" s="8"/>
      <c r="AS28" s="8"/>
      <c r="AT28" s="8"/>
      <c r="AU28" s="8"/>
      <c r="AV28" s="8"/>
      <c r="AW28" s="8"/>
      <c r="AX28" s="8"/>
      <c r="AY28" s="8">
        <f ca="1">IF(Table_Repeating_Question_Sets[[#This Row],[Header]]="Yes","",IF(ISNUMBER(INDIRECT(SUBSTITUTE(ADDRESS(1,COLUMN(),4),"1","")&amp;ROW()+1)),VALUE(INDIRECT(SUBSTITUTE(ADDRESS(1,COLUMN(),4),"1","")&amp;ROW()+1)),0)+IF(Table_Repeating_Question_Sets[[#This Row],[Value 1]]&lt;&gt;"",1,0))</f>
        <v>0</v>
      </c>
      <c r="AZ28"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3</v>
      </c>
      <c r="BA28"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8" s="8">
        <f ca="1">IF(Table_Repeating_Question_Sets[[#This Row],[Header]]="Yes","",IF(ISNUMBER(INDIRECT(SUBSTITUTE(ADDRESS(1,COLUMN(),4),"1","")&amp;ROW()+1)),VALUE(INDIRECT(SUBSTITUTE(ADDRESS(1,COLUMN(),4),"1","")&amp;ROW()+1)),0)+IF(Table_Repeating_Question_Sets[[#This Row],[Value 2]]&lt;&gt;"",1,0))</f>
        <v>0</v>
      </c>
      <c r="BC28"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3</v>
      </c>
      <c r="BD28"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8" s="8">
        <f ca="1">IF(Table_Repeating_Question_Sets[[#This Row],[Header]]="Yes","",IF(ISNUMBER(INDIRECT(SUBSTITUTE(ADDRESS(1,COLUMN(),4),"1","")&amp;ROW()+1)),VALUE(INDIRECT(SUBSTITUTE(ADDRESS(1,COLUMN(),4),"1","")&amp;ROW()+1)),0)+IF(Table_Repeating_Question_Sets[[#This Row],[Value 3]]&lt;&gt;"",1,0))</f>
        <v>0</v>
      </c>
      <c r="BF28"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3</v>
      </c>
      <c r="BG28"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8" s="8">
        <f ca="1">IF(Table_Repeating_Question_Sets[[#This Row],[Header]]="Yes","",IF(ISNUMBER(INDIRECT(SUBSTITUTE(ADDRESS(1,COLUMN(),4),"1","")&amp;ROW()+1)),VALUE(INDIRECT(SUBSTITUTE(ADDRESS(1,COLUMN(),4),"1","")&amp;ROW()+1)),0)+IF(Table_Repeating_Question_Sets[[#This Row],[Value 4]]&lt;&gt;"",1,0))</f>
        <v>0</v>
      </c>
      <c r="BI28"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3</v>
      </c>
      <c r="BJ28"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8" s="8">
        <f ca="1">IF(Table_Repeating_Question_Sets[[#This Row],[Header]]="Yes","",IF(ISNUMBER(INDIRECT(SUBSTITUTE(ADDRESS(1,COLUMN(),4),"1","")&amp;ROW()+1)),VALUE(INDIRECT(SUBSTITUTE(ADDRESS(1,COLUMN(),4),"1","")&amp;ROW()+1)),0)+IF(Table_Repeating_Question_Sets[[#This Row],[Value 5]]&lt;&gt;"",1,0))</f>
        <v>0</v>
      </c>
      <c r="BL28"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3</v>
      </c>
      <c r="BM28"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8" s="8">
        <f ca="1">IF(Table_Repeating_Question_Sets[[#This Row],[Header]]="Yes","",IF(ISNUMBER(INDIRECT(SUBSTITUTE(ADDRESS(1,COLUMN(),4),"1","")&amp;ROW()+1)),VALUE(INDIRECT(SUBSTITUTE(ADDRESS(1,COLUMN(),4),"1","")&amp;ROW()+1)),0)+IF(Table_Repeating_Question_Sets[[#This Row],[Value 6]]&lt;&gt;"",1,0))</f>
        <v>0</v>
      </c>
      <c r="BO28"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3</v>
      </c>
      <c r="BP28"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8" s="8">
        <f ca="1">IF(Table_Repeating_Question_Sets[[#This Row],[Header]]="Yes","",IF(ISNUMBER(INDIRECT(SUBSTITUTE(ADDRESS(1,COLUMN(),4),"1","")&amp;ROW()+1)),VALUE(INDIRECT(SUBSTITUTE(ADDRESS(1,COLUMN(),4),"1","")&amp;ROW()+1)),0)+IF(Table_Repeating_Question_Sets[[#This Row],[Value 7]]&lt;&gt;"",1,0))</f>
        <v>0</v>
      </c>
      <c r="BR28"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3</v>
      </c>
      <c r="BS28"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8" s="8">
        <f ca="1">IF(Table_Repeating_Question_Sets[[#This Row],[Header]]="Yes","",IF(ISNUMBER(INDIRECT(SUBSTITUTE(ADDRESS(1,COLUMN(),4),"1","")&amp;ROW()+1)),VALUE(INDIRECT(SUBSTITUTE(ADDRESS(1,COLUMN(),4),"1","")&amp;ROW()+1)),0)+IF(Table_Repeating_Question_Sets[[#This Row],[Value 8]]&lt;&gt;"",1,0))</f>
        <v>0</v>
      </c>
      <c r="BU28"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3</v>
      </c>
      <c r="BV28"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8" s="8">
        <f ca="1">IF(Table_Repeating_Question_Sets[[#This Row],[Header]]="Yes","",IF(ISNUMBER(INDIRECT(SUBSTITUTE(ADDRESS(1,COLUMN(),4),"1","")&amp;ROW()+1)),VALUE(INDIRECT(SUBSTITUTE(ADDRESS(1,COLUMN(),4),"1","")&amp;ROW()+1)),0)+IF(Table_Repeating_Question_Sets[[#This Row],[Value 9]]&lt;&gt;"",1,0))</f>
        <v>0</v>
      </c>
      <c r="BX28"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3</v>
      </c>
      <c r="BY28"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8" s="8">
        <f ca="1">IF(Table_Repeating_Question_Sets[[#This Row],[Header]]="Yes","",IF(ISNUMBER(INDIRECT(SUBSTITUTE(ADDRESS(1,COLUMN(),4),"1","")&amp;ROW()+1)),VALUE(INDIRECT(SUBSTITUTE(ADDRESS(1,COLUMN(),4),"1","")&amp;ROW()+1)),0)+IF(Table_Repeating_Question_Sets[[#This Row],[Value 10]]&lt;&gt;"",1,0))</f>
        <v>0</v>
      </c>
      <c r="CA28"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3</v>
      </c>
      <c r="CB28"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8"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8"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8" s="8">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28" s="8">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28" s="8" t="str">
        <f t="array" aca="1" ref="CG2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8"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 ValidationService.isDate(), ValidationService.customExpression('atLeastYearsInThePast(date(fieldValue),18)', 'Contractors must be 18 years or older')])}</v>
      </c>
      <c r="CI28"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"templateOptions":{"label":"Date of Birth","addonLeft":{"class":"glyphicon glyphicon-calendar"},"hideCondition":"true || accidentCover == 'No Cover'"}</v>
      </c>
      <c r="CJ28"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v>
      </c>
      <c r="CK28" s="8" t="str">
        <f ca="1" xml:space="preserve">
IF(Table_Repeating_Question_Sets[[#This Row],[Row]]="Yes","]},{""className"": ""row"",""fieldGroup"": [","")&amp;
Table_Repeating_Question_Sets[[#This Row],[Config Field]]</f>
        <v>{"key":"subContractors[XX].DOB","type":"datepicker-field","className":"col-xs-12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v>
      </c>
      <c r="CL28"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{"key":"subContractors[XX].DOB","type":"datepicker-field","className":"col-xs-12 col-md-6","templateOptions":{"label":"Date of Birth","addonLeft":{"class":"glyphicon glyphicon-calendar"},"hideCondition":"true || accidentCover == 'No Cover'"},"validators": {"validation": Validators.compose([ValidationService.required('true', 'true || accidentCover == \'No Cover\''), ValidationService.isDate(), ValidationService.customExpression('atLeastYearsInThePast(date(fieldValue),18)', 'Contractors must be 18 years or older')])}},{"key":"subContractors[XX].height","type":"input-field","className":"col-xs-12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8"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8" s="8" t="str">
        <f>IF(AND(Table_Repeating_Question_Sets[[#This Row],[Header]]="",Table_Repeating_Question_Sets[[#This Row],[Property]]&lt;&gt;"",Table_Repeating_Question_Sets[[#This Row],[Field Type]]&lt;&gt;""),
""""&amp;Table_Repeating_Question_Sets[[#This Row],[Key]]&amp;"""","")</f>
        <v>"DOB"</v>
      </c>
      <c r="CO28"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"DOB","height","weight","existingConditions"</v>
      </c>
      <c r="CP28" s="8" t="str">
        <f ca="1">IF(ISNUMBER(Table_Repeating_Question_Sets[[#This Row],[Config Use Row]]),_xlfn.NUMBERVALUE(INDEX(Table_Repeating_Question_Sets[Config Rollup],Table_Repeating_Question_Sets[[#This Row],[Config Use Row]])),"")</f>
        <v/>
      </c>
      <c r="CQ28" s="8" t="str">
        <f ca="1">IF(ISNUMBER(Table_Repeating_Question_Sets[[#This Row],[Config Use Row]]),INDEX(Table_Repeating_Question_Sets[Config Keys Nested Rollup],Table_Repeating_Question_Sets[[#This Row],[Config Use Row]]),"")</f>
        <v/>
      </c>
    </row>
    <row r="29" spans="2:95" s="15" customFormat="1" ht="21" customHeight="1">
      <c r="B29" s="8" t="s">
        <v>331</v>
      </c>
      <c r="C29" s="8"/>
      <c r="D29" s="8" t="str">
        <f ca="1">IF(Table_Repeating_Question_Sets[[#This Row],[Header]]="Yes","",
IF(INDIRECT(SUBSTITUTE(ADDRESS(1,COLUMN(),4),"1","")&amp;ROW()-1)="",
INDIRECT(SUBSTITUTE(ADDRESS(1,COLUMN(Table_Repeating_Question_Sets[[#This Row],[Property]]),4),"1","")&amp;ROW()-1),
INDIRECT(SUBSTITUTE(ADDRESS(1,COLUMN(),4),"1","")&amp;ROW()-1)))</f>
        <v>Sub Contractors</v>
      </c>
      <c r="E29"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height</v>
      </c>
      <c r="F29" s="8" t="str">
        <f ca="1">IF(Table_Repeating_Question_Sets[[#This Row],[Header]]="Yes","",IF(INDIRECT(SUBSTITUTE(ADDRESS(1,COLUMN(),4),"1","")&amp;ROW()-1)="",
INDIRECT(SUBSTITUTE(ADDRESS(1,COLUMN(Table_Repeating_Question_Sets[[#This Row],[Property]]),4),"1","")&amp;ROW()-1),INDIRECT(SUBSTITUTE(ADDRESS(1,COLUMN(),4),"1","")&amp;ROW()-1)))</f>
        <v>Sub Contractors</v>
      </c>
      <c r="G29"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subContractors[XX].height</v>
      </c>
      <c r="H29" s="8" t="str">
        <f>IF(Table_Repeating_Question_Sets[[#This Row],[Header]]="Yes","",IF(Table_Repeating_Question_Sets[[#This Row],[Property]]&lt;&gt;"",SUBSTITUTE(Table_Repeating_Question_Sets[[#This Row],[Property]]," ",""),""))</f>
        <v>Height</v>
      </c>
      <c r="I29" s="56"/>
      <c r="J29" s="56"/>
      <c r="K29" s="56"/>
      <c r="L29" s="56"/>
      <c r="M29" s="56"/>
      <c r="N29" s="56"/>
      <c r="O29" s="56"/>
      <c r="P29" s="56"/>
      <c r="Q29" s="56"/>
      <c r="R29" s="56"/>
      <c r="S29"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29" s="57">
        <f>IF(Table_Repeating_Question_Sets[[#This Row],[Header]]&lt;&gt;"Yes",COUNTA(Table_Repeating_Question_Sets[[#This Row],[Value 1]:[Value 10]]),"")</f>
        <v>0</v>
      </c>
      <c r="U29" s="8" t="s">
        <v>84</v>
      </c>
      <c r="V29" s="8" t="s">
        <v>332</v>
      </c>
      <c r="W29" s="8"/>
      <c r="X29" s="49" t="s">
        <v>71</v>
      </c>
      <c r="Y29" s="8"/>
      <c r="Z29" s="8"/>
      <c r="AA29" s="8"/>
      <c r="AB29" s="8"/>
      <c r="AC29" s="8"/>
      <c r="AD29" s="8"/>
      <c r="AE29" s="8" t="s">
        <v>333</v>
      </c>
      <c r="AF29" s="8"/>
      <c r="AG29" s="9" t="s">
        <v>330</v>
      </c>
      <c r="AH29" s="8"/>
      <c r="AI29" s="8"/>
      <c r="AJ29" s="8"/>
      <c r="AK29" s="8"/>
      <c r="AL29" s="8"/>
      <c r="AM29" s="8"/>
      <c r="AN29" s="8"/>
      <c r="AO29" s="8"/>
      <c r="AP29" s="8"/>
      <c r="AQ29" s="8"/>
      <c r="AR29" s="8"/>
      <c r="AS29" s="8"/>
      <c r="AT29" s="8"/>
      <c r="AU29" s="8"/>
      <c r="AV29" s="8"/>
      <c r="AW29" s="8"/>
      <c r="AX29" s="8"/>
      <c r="AY29" s="8">
        <f ca="1">IF(Table_Repeating_Question_Sets[[#This Row],[Header]]="Yes","",IF(ISNUMBER(INDIRECT(SUBSTITUTE(ADDRESS(1,COLUMN(),4),"1","")&amp;ROW()+1)),VALUE(INDIRECT(SUBSTITUTE(ADDRESS(1,COLUMN(),4),"1","")&amp;ROW()+1)),0)+IF(Table_Repeating_Question_Sets[[#This Row],[Value 1]]&lt;&gt;"",1,0))</f>
        <v>0</v>
      </c>
      <c r="AZ29"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2</v>
      </c>
      <c r="BA29"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29" s="8">
        <f ca="1">IF(Table_Repeating_Question_Sets[[#This Row],[Header]]="Yes","",IF(ISNUMBER(INDIRECT(SUBSTITUTE(ADDRESS(1,COLUMN(),4),"1","")&amp;ROW()+1)),VALUE(INDIRECT(SUBSTITUTE(ADDRESS(1,COLUMN(),4),"1","")&amp;ROW()+1)),0)+IF(Table_Repeating_Question_Sets[[#This Row],[Value 2]]&lt;&gt;"",1,0))</f>
        <v>0</v>
      </c>
      <c r="BC29"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2</v>
      </c>
      <c r="BD29"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29" s="8">
        <f ca="1">IF(Table_Repeating_Question_Sets[[#This Row],[Header]]="Yes","",IF(ISNUMBER(INDIRECT(SUBSTITUTE(ADDRESS(1,COLUMN(),4),"1","")&amp;ROW()+1)),VALUE(INDIRECT(SUBSTITUTE(ADDRESS(1,COLUMN(),4),"1","")&amp;ROW()+1)),0)+IF(Table_Repeating_Question_Sets[[#This Row],[Value 3]]&lt;&gt;"",1,0))</f>
        <v>0</v>
      </c>
      <c r="BF29"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2</v>
      </c>
      <c r="BG29"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29" s="8">
        <f ca="1">IF(Table_Repeating_Question_Sets[[#This Row],[Header]]="Yes","",IF(ISNUMBER(INDIRECT(SUBSTITUTE(ADDRESS(1,COLUMN(),4),"1","")&amp;ROW()+1)),VALUE(INDIRECT(SUBSTITUTE(ADDRESS(1,COLUMN(),4),"1","")&amp;ROW()+1)),0)+IF(Table_Repeating_Question_Sets[[#This Row],[Value 4]]&lt;&gt;"",1,0))</f>
        <v>0</v>
      </c>
      <c r="BI29"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2</v>
      </c>
      <c r="BJ29"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29" s="8">
        <f ca="1">IF(Table_Repeating_Question_Sets[[#This Row],[Header]]="Yes","",IF(ISNUMBER(INDIRECT(SUBSTITUTE(ADDRESS(1,COLUMN(),4),"1","")&amp;ROW()+1)),VALUE(INDIRECT(SUBSTITUTE(ADDRESS(1,COLUMN(),4),"1","")&amp;ROW()+1)),0)+IF(Table_Repeating_Question_Sets[[#This Row],[Value 5]]&lt;&gt;"",1,0))</f>
        <v>0</v>
      </c>
      <c r="BL29"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2</v>
      </c>
      <c r="BM29"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29" s="8">
        <f ca="1">IF(Table_Repeating_Question_Sets[[#This Row],[Header]]="Yes","",IF(ISNUMBER(INDIRECT(SUBSTITUTE(ADDRESS(1,COLUMN(),4),"1","")&amp;ROW()+1)),VALUE(INDIRECT(SUBSTITUTE(ADDRESS(1,COLUMN(),4),"1","")&amp;ROW()+1)),0)+IF(Table_Repeating_Question_Sets[[#This Row],[Value 6]]&lt;&gt;"",1,0))</f>
        <v>0</v>
      </c>
      <c r="BO29"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2</v>
      </c>
      <c r="BP29"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29" s="8">
        <f ca="1">IF(Table_Repeating_Question_Sets[[#This Row],[Header]]="Yes","",IF(ISNUMBER(INDIRECT(SUBSTITUTE(ADDRESS(1,COLUMN(),4),"1","")&amp;ROW()+1)),VALUE(INDIRECT(SUBSTITUTE(ADDRESS(1,COLUMN(),4),"1","")&amp;ROW()+1)),0)+IF(Table_Repeating_Question_Sets[[#This Row],[Value 7]]&lt;&gt;"",1,0))</f>
        <v>0</v>
      </c>
      <c r="BR29"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2</v>
      </c>
      <c r="BS29"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29" s="8">
        <f ca="1">IF(Table_Repeating_Question_Sets[[#This Row],[Header]]="Yes","",IF(ISNUMBER(INDIRECT(SUBSTITUTE(ADDRESS(1,COLUMN(),4),"1","")&amp;ROW()+1)),VALUE(INDIRECT(SUBSTITUTE(ADDRESS(1,COLUMN(),4),"1","")&amp;ROW()+1)),0)+IF(Table_Repeating_Question_Sets[[#This Row],[Value 8]]&lt;&gt;"",1,0))</f>
        <v>0</v>
      </c>
      <c r="BU29"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2</v>
      </c>
      <c r="BV29"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29" s="8">
        <f ca="1">IF(Table_Repeating_Question_Sets[[#This Row],[Header]]="Yes","",IF(ISNUMBER(INDIRECT(SUBSTITUTE(ADDRESS(1,COLUMN(),4),"1","")&amp;ROW()+1)),VALUE(INDIRECT(SUBSTITUTE(ADDRESS(1,COLUMN(),4),"1","")&amp;ROW()+1)),0)+IF(Table_Repeating_Question_Sets[[#This Row],[Value 9]]&lt;&gt;"",1,0))</f>
        <v>0</v>
      </c>
      <c r="BX29"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2</v>
      </c>
      <c r="BY29"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29" s="8">
        <f ca="1">IF(Table_Repeating_Question_Sets[[#This Row],[Header]]="Yes","",IF(ISNUMBER(INDIRECT(SUBSTITUTE(ADDRESS(1,COLUMN(),4),"1","")&amp;ROW()+1)),VALUE(INDIRECT(SUBSTITUTE(ADDRESS(1,COLUMN(),4),"1","")&amp;ROW()+1)),0)+IF(Table_Repeating_Question_Sets[[#This Row],[Value 10]]&lt;&gt;"",1,0))</f>
        <v>0</v>
      </c>
      <c r="CA29"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2</v>
      </c>
      <c r="CB29"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29"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29"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29" s="8">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29" s="8">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29" s="8" t="str">
        <f t="array" aca="1" ref="CG2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29"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v>
      </c>
      <c r="CI29"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"templateOptions":{"label":"Height (cm)","hideCondition":"true || accidentCover == 'No Cover'"}</v>
      </c>
      <c r="CJ29"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{"key":"subContractors[XX].height","type":"input-field","className":"col-xs-12 col-md-6","templateOptions":{"label":"Height (cm)","hideCondition":"true || accidentCover == 'No Cover'"},"validators": {"validation": Validators.compose([ValidationService.required('true', 'true || accidentCover == \'No Cover\'')])}}</v>
      </c>
      <c r="CK29" s="8" t="str">
        <f ca="1" xml:space="preserve">
IF(Table_Repeating_Question_Sets[[#This Row],[Row]]="Yes","]},{""className"": ""row"",""fieldGroup"": [","")&amp;
Table_Repeating_Question_Sets[[#This Row],[Config Field]]</f>
        <v>{"key":"subContractors[XX].height","type":"input-field","className":"col-xs-12 col-md-6","templateOptions":{"label":"Height (cm)","hideCondition":"true || accidentCover == 'No Cover'"},"validators": {"validation": Validators.compose([ValidationService.required('true', 'true || accidentCover == \'No Cover\'')])}}</v>
      </c>
      <c r="CL29"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{"key":"subContractors[XX].height","type":"input-field","className":"col-xs-12 col-md-6","templateOptions":{"label":"Height (cm)","hideCondition":"true || accidentCover == 'No Cover'"},"validators": {"validation": Validators.compose([ValidationService.required('true', 'true || accidentCover == \'No Cover\'')])}},{"key":"subContractors[XX].weight","type":"input-field","className":"col-xs-12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29"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29" s="8" t="str">
        <f>IF(AND(Table_Repeating_Question_Sets[[#This Row],[Header]]="",Table_Repeating_Question_Sets[[#This Row],[Property]]&lt;&gt;"",Table_Repeating_Question_Sets[[#This Row],[Field Type]]&lt;&gt;""),
""""&amp;Table_Repeating_Question_Sets[[#This Row],[Key]]&amp;"""","")</f>
        <v>"height"</v>
      </c>
      <c r="CO29"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"height","weight","existingConditions"</v>
      </c>
      <c r="CP29" s="8" t="str">
        <f ca="1">IF(ISNUMBER(Table_Repeating_Question_Sets[[#This Row],[Config Use Row]]),_xlfn.NUMBERVALUE(INDEX(Table_Repeating_Question_Sets[Config Rollup],Table_Repeating_Question_Sets[[#This Row],[Config Use Row]])),"")</f>
        <v/>
      </c>
      <c r="CQ29" s="8" t="str">
        <f ca="1">IF(ISNUMBER(Table_Repeating_Question_Sets[[#This Row],[Config Use Row]]),INDEX(Table_Repeating_Question_Sets[Config Keys Nested Rollup],Table_Repeating_Question_Sets[[#This Row],[Config Use Row]]),"")</f>
        <v/>
      </c>
    </row>
    <row r="30" spans="2:95" s="15" customFormat="1" ht="21" customHeight="1">
      <c r="B30" s="8" t="s">
        <v>335</v>
      </c>
      <c r="C30" s="8"/>
      <c r="D30" s="8" t="str">
        <f ca="1">IF(Table_Repeating_Question_Sets[[#This Row],[Header]]="Yes","",
IF(INDIRECT(SUBSTITUTE(ADDRESS(1,COLUMN(),4),"1","")&amp;ROW()-1)="",
INDIRECT(SUBSTITUTE(ADDRESS(1,COLUMN(Table_Repeating_Question_Sets[[#This Row],[Property]]),4),"1","")&amp;ROW()-1),
INDIRECT(SUBSTITUTE(ADDRESS(1,COLUMN(),4),"1","")&amp;ROW()-1)))</f>
        <v>Sub Contractors</v>
      </c>
      <c r="E30"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weight</v>
      </c>
      <c r="F30" s="8" t="str">
        <f ca="1">IF(Table_Repeating_Question_Sets[[#This Row],[Header]]="Yes","",IF(INDIRECT(SUBSTITUTE(ADDRESS(1,COLUMN(),4),"1","")&amp;ROW()-1)="",
INDIRECT(SUBSTITUTE(ADDRESS(1,COLUMN(Table_Repeating_Question_Sets[[#This Row],[Property]]),4),"1","")&amp;ROW()-1),INDIRECT(SUBSTITUTE(ADDRESS(1,COLUMN(),4),"1","")&amp;ROW()-1)))</f>
        <v>Sub Contractors</v>
      </c>
      <c r="G30"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subContractors[XX].weight</v>
      </c>
      <c r="H30" s="8" t="str">
        <f>IF(Table_Repeating_Question_Sets[[#This Row],[Header]]="Yes","",IF(Table_Repeating_Question_Sets[[#This Row],[Property]]&lt;&gt;"",SUBSTITUTE(Table_Repeating_Question_Sets[[#This Row],[Property]]," ",""),""))</f>
        <v>Weight</v>
      </c>
      <c r="I30" s="56"/>
      <c r="J30" s="56"/>
      <c r="K30" s="56"/>
      <c r="L30" s="56"/>
      <c r="M30" s="56"/>
      <c r="N30" s="56"/>
      <c r="O30" s="56"/>
      <c r="P30" s="56"/>
      <c r="Q30" s="56"/>
      <c r="R30" s="56"/>
      <c r="S30"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30" s="57">
        <f>IF(Table_Repeating_Question_Sets[[#This Row],[Header]]&lt;&gt;"Yes",COUNTA(Table_Repeating_Question_Sets[[#This Row],[Value 1]:[Value 10]]),"")</f>
        <v>0</v>
      </c>
      <c r="U30" s="8" t="s">
        <v>84</v>
      </c>
      <c r="V30" s="8" t="s">
        <v>332</v>
      </c>
      <c r="W30" s="8"/>
      <c r="X30" s="49" t="s">
        <v>71</v>
      </c>
      <c r="Y30" s="8"/>
      <c r="Z30" s="8"/>
      <c r="AA30" s="8"/>
      <c r="AB30" s="8"/>
      <c r="AC30" s="8"/>
      <c r="AD30" s="8"/>
      <c r="AE30" s="8" t="s">
        <v>336</v>
      </c>
      <c r="AF30" s="8"/>
      <c r="AG30" s="9" t="s">
        <v>330</v>
      </c>
      <c r="AH30" s="8"/>
      <c r="AI30" s="8"/>
      <c r="AJ30" s="8"/>
      <c r="AK30" s="8"/>
      <c r="AL30" s="8"/>
      <c r="AM30" s="8"/>
      <c r="AN30" s="8"/>
      <c r="AO30" s="8"/>
      <c r="AP30" s="8"/>
      <c r="AQ30" s="8"/>
      <c r="AR30" s="8"/>
      <c r="AS30" s="8"/>
      <c r="AT30" s="8"/>
      <c r="AU30" s="8"/>
      <c r="AV30" s="8"/>
      <c r="AW30" s="8"/>
      <c r="AX30" s="8"/>
      <c r="AY30" s="8">
        <f ca="1">IF(Table_Repeating_Question_Sets[[#This Row],[Header]]="Yes","",IF(ISNUMBER(INDIRECT(SUBSTITUTE(ADDRESS(1,COLUMN(),4),"1","")&amp;ROW()+1)),VALUE(INDIRECT(SUBSTITUTE(ADDRESS(1,COLUMN(),4),"1","")&amp;ROW()+1)),0)+IF(Table_Repeating_Question_Sets[[#This Row],[Value 1]]&lt;&gt;"",1,0))</f>
        <v>0</v>
      </c>
      <c r="AZ30"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1</v>
      </c>
      <c r="BA30"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0" s="8">
        <f ca="1">IF(Table_Repeating_Question_Sets[[#This Row],[Header]]="Yes","",IF(ISNUMBER(INDIRECT(SUBSTITUTE(ADDRESS(1,COLUMN(),4),"1","")&amp;ROW()+1)),VALUE(INDIRECT(SUBSTITUTE(ADDRESS(1,COLUMN(),4),"1","")&amp;ROW()+1)),0)+IF(Table_Repeating_Question_Sets[[#This Row],[Value 2]]&lt;&gt;"",1,0))</f>
        <v>0</v>
      </c>
      <c r="BC30"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1</v>
      </c>
      <c r="BD30"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0" s="8">
        <f ca="1">IF(Table_Repeating_Question_Sets[[#This Row],[Header]]="Yes","",IF(ISNUMBER(INDIRECT(SUBSTITUTE(ADDRESS(1,COLUMN(),4),"1","")&amp;ROW()+1)),VALUE(INDIRECT(SUBSTITUTE(ADDRESS(1,COLUMN(),4),"1","")&amp;ROW()+1)),0)+IF(Table_Repeating_Question_Sets[[#This Row],[Value 3]]&lt;&gt;"",1,0))</f>
        <v>0</v>
      </c>
      <c r="BF30"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1</v>
      </c>
      <c r="BG30"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0" s="8">
        <f ca="1">IF(Table_Repeating_Question_Sets[[#This Row],[Header]]="Yes","",IF(ISNUMBER(INDIRECT(SUBSTITUTE(ADDRESS(1,COLUMN(),4),"1","")&amp;ROW()+1)),VALUE(INDIRECT(SUBSTITUTE(ADDRESS(1,COLUMN(),4),"1","")&amp;ROW()+1)),0)+IF(Table_Repeating_Question_Sets[[#This Row],[Value 4]]&lt;&gt;"",1,0))</f>
        <v>0</v>
      </c>
      <c r="BI30"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1</v>
      </c>
      <c r="BJ30"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0" s="8">
        <f ca="1">IF(Table_Repeating_Question_Sets[[#This Row],[Header]]="Yes","",IF(ISNUMBER(INDIRECT(SUBSTITUTE(ADDRESS(1,COLUMN(),4),"1","")&amp;ROW()+1)),VALUE(INDIRECT(SUBSTITUTE(ADDRESS(1,COLUMN(),4),"1","")&amp;ROW()+1)),0)+IF(Table_Repeating_Question_Sets[[#This Row],[Value 5]]&lt;&gt;"",1,0))</f>
        <v>0</v>
      </c>
      <c r="BL30"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1</v>
      </c>
      <c r="BM30"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0" s="8">
        <f ca="1">IF(Table_Repeating_Question_Sets[[#This Row],[Header]]="Yes","",IF(ISNUMBER(INDIRECT(SUBSTITUTE(ADDRESS(1,COLUMN(),4),"1","")&amp;ROW()+1)),VALUE(INDIRECT(SUBSTITUTE(ADDRESS(1,COLUMN(),4),"1","")&amp;ROW()+1)),0)+IF(Table_Repeating_Question_Sets[[#This Row],[Value 6]]&lt;&gt;"",1,0))</f>
        <v>0</v>
      </c>
      <c r="BO30"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1</v>
      </c>
      <c r="BP30"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0" s="8">
        <f ca="1">IF(Table_Repeating_Question_Sets[[#This Row],[Header]]="Yes","",IF(ISNUMBER(INDIRECT(SUBSTITUTE(ADDRESS(1,COLUMN(),4),"1","")&amp;ROW()+1)),VALUE(INDIRECT(SUBSTITUTE(ADDRESS(1,COLUMN(),4),"1","")&amp;ROW()+1)),0)+IF(Table_Repeating_Question_Sets[[#This Row],[Value 7]]&lt;&gt;"",1,0))</f>
        <v>0</v>
      </c>
      <c r="BR30"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1</v>
      </c>
      <c r="BS30"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0" s="8">
        <f ca="1">IF(Table_Repeating_Question_Sets[[#This Row],[Header]]="Yes","",IF(ISNUMBER(INDIRECT(SUBSTITUTE(ADDRESS(1,COLUMN(),4),"1","")&amp;ROW()+1)),VALUE(INDIRECT(SUBSTITUTE(ADDRESS(1,COLUMN(),4),"1","")&amp;ROW()+1)),0)+IF(Table_Repeating_Question_Sets[[#This Row],[Value 8]]&lt;&gt;"",1,0))</f>
        <v>0</v>
      </c>
      <c r="BU30"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1</v>
      </c>
      <c r="BV30"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0" s="8">
        <f ca="1">IF(Table_Repeating_Question_Sets[[#This Row],[Header]]="Yes","",IF(ISNUMBER(INDIRECT(SUBSTITUTE(ADDRESS(1,COLUMN(),4),"1","")&amp;ROW()+1)),VALUE(INDIRECT(SUBSTITUTE(ADDRESS(1,COLUMN(),4),"1","")&amp;ROW()+1)),0)+IF(Table_Repeating_Question_Sets[[#This Row],[Value 9]]&lt;&gt;"",1,0))</f>
        <v>0</v>
      </c>
      <c r="BX30"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1</v>
      </c>
      <c r="BY30"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0" s="8">
        <f ca="1">IF(Table_Repeating_Question_Sets[[#This Row],[Header]]="Yes","",IF(ISNUMBER(INDIRECT(SUBSTITUTE(ADDRESS(1,COLUMN(),4),"1","")&amp;ROW()+1)),VALUE(INDIRECT(SUBSTITUTE(ADDRESS(1,COLUMN(),4),"1","")&amp;ROW()+1)),0)+IF(Table_Repeating_Question_Sets[[#This Row],[Value 10]]&lt;&gt;"",1,0))</f>
        <v>0</v>
      </c>
      <c r="CA30"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1</v>
      </c>
      <c r="CB30"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0"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0"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0" s="8">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30" s="8">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30" s="8" t="str">
        <f t="array" aca="1" ref="CG3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0"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'true || accidentCover == \'No Cover\'')])}</v>
      </c>
      <c r="CI30"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"templateOptions":{"label":"Weight (kg)","hideCondition":"true || accidentCover == 'No Cover'"}</v>
      </c>
      <c r="CJ30"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{"key":"subContractors[XX].weight","type":"input-field","className":"col-xs-12 col-md-6","templateOptions":{"label":"Weight (kg)","hideCondition":"true || accidentCover == 'No Cover'"},"validators": {"validation": Validators.compose([ValidationService.required('true', 'true || accidentCover == \'No Cover\'')])}}</v>
      </c>
      <c r="CK30" s="8" t="str">
        <f ca="1" xml:space="preserve">
IF(Table_Repeating_Question_Sets[[#This Row],[Row]]="Yes","]},{""className"": ""row"",""fieldGroup"": [","")&amp;
Table_Repeating_Question_Sets[[#This Row],[Config Field]]</f>
        <v>{"key":"subContractors[XX].weight","type":"input-field","className":"col-xs-12 col-md-6","templateOptions":{"label":"Weight (kg)","hideCondition":"true || accidentCover == 'No Cover'"},"validators": {"validation": Validators.compose([ValidationService.required('true', 'true || accidentCover == \'No Cover\'')])}}</v>
      </c>
      <c r="CL30"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{"key":"subContractors[XX].weight","type":"input-field","className":"col-xs-12 col-md-6","templateOptions":{"label":"Weight (kg)","hideCondition":"true || accidentCover == 'No Cover'"},"validators": {"validation": Validators.compose([ValidationService.required('true', 'true || accidentCover == \'No Cover\'')])}},{"key":"subContractors[XX].existingConditions","type":"textarea-field","className":"col-xs-12","templateOptions":{"label":"Pre-existing conditions","description":"Please list all pre-existing illnesses or injuries","hideCondition":"true || accidentCover == 'No Cover'"},"validators": {"validation": Validators.compose([])}}</v>
      </c>
      <c r="CM30"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0" s="8" t="str">
        <f>IF(AND(Table_Repeating_Question_Sets[[#This Row],[Header]]="",Table_Repeating_Question_Sets[[#This Row],[Property]]&lt;&gt;"",Table_Repeating_Question_Sets[[#This Row],[Field Type]]&lt;&gt;""),
""""&amp;Table_Repeating_Question_Sets[[#This Row],[Key]]&amp;"""","")</f>
        <v>"weight"</v>
      </c>
      <c r="CO30"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"weight","existingConditions"</v>
      </c>
      <c r="CP30" s="8" t="str">
        <f ca="1">IF(ISNUMBER(Table_Repeating_Question_Sets[[#This Row],[Config Use Row]]),_xlfn.NUMBERVALUE(INDEX(Table_Repeating_Question_Sets[Config Rollup],Table_Repeating_Question_Sets[[#This Row],[Config Use Row]])),"")</f>
        <v/>
      </c>
      <c r="CQ30" s="8" t="str">
        <f ca="1">IF(ISNUMBER(Table_Repeating_Question_Sets[[#This Row],[Config Use Row]]),INDEX(Table_Repeating_Question_Sets[Config Keys Nested Rollup],Table_Repeating_Question_Sets[[#This Row],[Config Use Row]]),"")</f>
        <v/>
      </c>
    </row>
    <row r="31" spans="2:95" s="15" customFormat="1" ht="21" customHeight="1">
      <c r="B31" s="8" t="s">
        <v>337</v>
      </c>
      <c r="C31" s="8"/>
      <c r="D31" s="8" t="str">
        <f ca="1">IF(Table_Repeating_Question_Sets[[#This Row],[Header]]="Yes","",
IF(INDIRECT(SUBSTITUTE(ADDRESS(1,COLUMN(),4),"1","")&amp;ROW()-1)="",
INDIRECT(SUBSTITUTE(ADDRESS(1,COLUMN(Table_Repeating_Question_Sets[[#This Row],[Property]]),4),"1","")&amp;ROW()-1),
INDIRECT(SUBSTITUTE(ADDRESS(1,COLUMN(),4),"1","")&amp;ROW()-1)))</f>
        <v>Sub Contractors</v>
      </c>
      <c r="E31"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existingConditions</v>
      </c>
      <c r="F31" s="8" t="str">
        <f ca="1">IF(Table_Repeating_Question_Sets[[#This Row],[Header]]="Yes","",IF(INDIRECT(SUBSTITUTE(ADDRESS(1,COLUMN(),4),"1","")&amp;ROW()-1)="",
INDIRECT(SUBSTITUTE(ADDRESS(1,COLUMN(Table_Repeating_Question_Sets[[#This Row],[Property]]),4),"1","")&amp;ROW()-1),INDIRECT(SUBSTITUTE(ADDRESS(1,COLUMN(),4),"1","")&amp;ROW()-1)))</f>
        <v>Sub Contractors</v>
      </c>
      <c r="G31" s="8"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subContractors[XX].existingConditions</v>
      </c>
      <c r="H31" s="8" t="str">
        <f>IF(Table_Repeating_Question_Sets[[#This Row],[Header]]="Yes","",IF(Table_Repeating_Question_Sets[[#This Row],[Property]]&lt;&gt;"",SUBSTITUTE(Table_Repeating_Question_Sets[[#This Row],[Property]]," ",""),""))</f>
        <v>ExistingConditions</v>
      </c>
      <c r="I31" s="56"/>
      <c r="J31" s="56"/>
      <c r="K31" s="56"/>
      <c r="L31" s="56"/>
      <c r="M31" s="56"/>
      <c r="N31" s="56"/>
      <c r="O31" s="56"/>
      <c r="P31" s="56"/>
      <c r="Q31" s="56"/>
      <c r="R31" s="56"/>
      <c r="S31"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31" s="57">
        <f>IF(Table_Repeating_Question_Sets[[#This Row],[Header]]&lt;&gt;"Yes",COUNTA(Table_Repeating_Question_Sets[[#This Row],[Value 1]:[Value 10]]),"")</f>
        <v>0</v>
      </c>
      <c r="U31" s="8" t="s">
        <v>47</v>
      </c>
      <c r="V31" s="8" t="s">
        <v>168</v>
      </c>
      <c r="W31" s="8"/>
      <c r="X31" s="49"/>
      <c r="Y31" s="8"/>
      <c r="Z31" s="8"/>
      <c r="AA31" s="8"/>
      <c r="AB31" s="8"/>
      <c r="AC31" s="8"/>
      <c r="AD31" s="8"/>
      <c r="AE31" s="8" t="s">
        <v>338</v>
      </c>
      <c r="AF31" s="8"/>
      <c r="AG31" s="9" t="s">
        <v>330</v>
      </c>
      <c r="AH31" s="8"/>
      <c r="AI31" s="8"/>
      <c r="AJ31" s="8"/>
      <c r="AK31" s="8"/>
      <c r="AL31" s="8"/>
      <c r="AM31" s="8"/>
      <c r="AN31" s="8"/>
      <c r="AO31" s="8" t="s">
        <v>339</v>
      </c>
      <c r="AP31" s="8"/>
      <c r="AQ31" s="8"/>
      <c r="AR31" s="8"/>
      <c r="AS31" s="8"/>
      <c r="AT31" s="8"/>
      <c r="AU31" s="8"/>
      <c r="AV31" s="8"/>
      <c r="AW31" s="8"/>
      <c r="AX31" s="8"/>
      <c r="AY31" s="8">
        <f ca="1">IF(Table_Repeating_Question_Sets[[#This Row],[Header]]="Yes","",IF(ISNUMBER(INDIRECT(SUBSTITUTE(ADDRESS(1,COLUMN(),4),"1","")&amp;ROW()+1)),VALUE(INDIRECT(SUBSTITUTE(ADDRESS(1,COLUMN(),4),"1","")&amp;ROW()+1)),0)+IF(Table_Repeating_Question_Sets[[#This Row],[Value 1]]&lt;&gt;"",1,0))</f>
        <v>0</v>
      </c>
      <c r="AZ31"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0</v>
      </c>
      <c r="BA31"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1" s="8">
        <f ca="1">IF(Table_Repeating_Question_Sets[[#This Row],[Header]]="Yes","",IF(ISNUMBER(INDIRECT(SUBSTITUTE(ADDRESS(1,COLUMN(),4),"1","")&amp;ROW()+1)),VALUE(INDIRECT(SUBSTITUTE(ADDRESS(1,COLUMN(),4),"1","")&amp;ROW()+1)),0)+IF(Table_Repeating_Question_Sets[[#This Row],[Value 2]]&lt;&gt;"",1,0))</f>
        <v>0</v>
      </c>
      <c r="BC31"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0</v>
      </c>
      <c r="BD31"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1" s="8">
        <f ca="1">IF(Table_Repeating_Question_Sets[[#This Row],[Header]]="Yes","",IF(ISNUMBER(INDIRECT(SUBSTITUTE(ADDRESS(1,COLUMN(),4),"1","")&amp;ROW()+1)),VALUE(INDIRECT(SUBSTITUTE(ADDRESS(1,COLUMN(),4),"1","")&amp;ROW()+1)),0)+IF(Table_Repeating_Question_Sets[[#This Row],[Value 3]]&lt;&gt;"",1,0))</f>
        <v>0</v>
      </c>
      <c r="BF31"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0</v>
      </c>
      <c r="BG31"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1" s="8">
        <f ca="1">IF(Table_Repeating_Question_Sets[[#This Row],[Header]]="Yes","",IF(ISNUMBER(INDIRECT(SUBSTITUTE(ADDRESS(1,COLUMN(),4),"1","")&amp;ROW()+1)),VALUE(INDIRECT(SUBSTITUTE(ADDRESS(1,COLUMN(),4),"1","")&amp;ROW()+1)),0)+IF(Table_Repeating_Question_Sets[[#This Row],[Value 4]]&lt;&gt;"",1,0))</f>
        <v>0</v>
      </c>
      <c r="BI31"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0</v>
      </c>
      <c r="BJ31"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1" s="8">
        <f ca="1">IF(Table_Repeating_Question_Sets[[#This Row],[Header]]="Yes","",IF(ISNUMBER(INDIRECT(SUBSTITUTE(ADDRESS(1,COLUMN(),4),"1","")&amp;ROW()+1)),VALUE(INDIRECT(SUBSTITUTE(ADDRESS(1,COLUMN(),4),"1","")&amp;ROW()+1)),0)+IF(Table_Repeating_Question_Sets[[#This Row],[Value 5]]&lt;&gt;"",1,0))</f>
        <v>0</v>
      </c>
      <c r="BL31"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0</v>
      </c>
      <c r="BM31"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1" s="8">
        <f ca="1">IF(Table_Repeating_Question_Sets[[#This Row],[Header]]="Yes","",IF(ISNUMBER(INDIRECT(SUBSTITUTE(ADDRESS(1,COLUMN(),4),"1","")&amp;ROW()+1)),VALUE(INDIRECT(SUBSTITUTE(ADDRESS(1,COLUMN(),4),"1","")&amp;ROW()+1)),0)+IF(Table_Repeating_Question_Sets[[#This Row],[Value 6]]&lt;&gt;"",1,0))</f>
        <v>0</v>
      </c>
      <c r="BO31"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0</v>
      </c>
      <c r="BP31"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1" s="8">
        <f ca="1">IF(Table_Repeating_Question_Sets[[#This Row],[Header]]="Yes","",IF(ISNUMBER(INDIRECT(SUBSTITUTE(ADDRESS(1,COLUMN(),4),"1","")&amp;ROW()+1)),VALUE(INDIRECT(SUBSTITUTE(ADDRESS(1,COLUMN(),4),"1","")&amp;ROW()+1)),0)+IF(Table_Repeating_Question_Sets[[#This Row],[Value 7]]&lt;&gt;"",1,0))</f>
        <v>0</v>
      </c>
      <c r="BR31"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0</v>
      </c>
      <c r="BS31"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1" s="8">
        <f ca="1">IF(Table_Repeating_Question_Sets[[#This Row],[Header]]="Yes","",IF(ISNUMBER(INDIRECT(SUBSTITUTE(ADDRESS(1,COLUMN(),4),"1","")&amp;ROW()+1)),VALUE(INDIRECT(SUBSTITUTE(ADDRESS(1,COLUMN(),4),"1","")&amp;ROW()+1)),0)+IF(Table_Repeating_Question_Sets[[#This Row],[Value 8]]&lt;&gt;"",1,0))</f>
        <v>0</v>
      </c>
      <c r="BU31"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0</v>
      </c>
      <c r="BV31"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1" s="8">
        <f ca="1">IF(Table_Repeating_Question_Sets[[#This Row],[Header]]="Yes","",IF(ISNUMBER(INDIRECT(SUBSTITUTE(ADDRESS(1,COLUMN(),4),"1","")&amp;ROW()+1)),VALUE(INDIRECT(SUBSTITUTE(ADDRESS(1,COLUMN(),4),"1","")&amp;ROW()+1)),0)+IF(Table_Repeating_Question_Sets[[#This Row],[Value 9]]&lt;&gt;"",1,0))</f>
        <v>0</v>
      </c>
      <c r="BX31"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0</v>
      </c>
      <c r="BY31"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1" s="8">
        <f ca="1">IF(Table_Repeating_Question_Sets[[#This Row],[Header]]="Yes","",IF(ISNUMBER(INDIRECT(SUBSTITUTE(ADDRESS(1,COLUMN(),4),"1","")&amp;ROW()+1)),VALUE(INDIRECT(SUBSTITUTE(ADDRESS(1,COLUMN(),4),"1","")&amp;ROW()+1)),0)+IF(Table_Repeating_Question_Sets[[#This Row],[Value 10]]&lt;&gt;"",1,0))</f>
        <v>0</v>
      </c>
      <c r="CA31"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0</v>
      </c>
      <c r="CB31"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1"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1"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1" s="8">
        <f ca="1">IF(Table_Repeating_Question_Sets[[#This Row],[Header]]="Yes","",_xlfn.NUMBERVALUE(INDIRECT(SUBSTITUTE(ADDRESS(1,COLUMN(Table_Repeating_Question_Sets[[#This Row],[Config Count Fwd]]),4),"1","")&amp;ROW(Table_Repeating_Question_Sets[[#This Row],[Config Count Fwd]])-1))+IF(Table_Repeating_Question_Sets[[#This Row],[Property]]&lt;&gt;"",1,0))</f>
        <v>5</v>
      </c>
      <c r="CF31" s="8">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31" s="8" t="str">
        <f t="array" aca="1" ref="CG3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1"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
      </c>
      <c r="CI31" s="8"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"templateOptions":{"label":"Pre-existing conditions","description":"Please list all pre-existing illnesses or injuries","hideCondition":"true || accidentCover == 'No Cover'"}</v>
      </c>
      <c r="CJ31" s="8" t="str">
        <f ca="1"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{"key":"subContractors[XX].existingConditions","type":"textarea-field","className":"col-xs-12","templateOptions":{"label":"Pre-existing conditions","description":"Please list all pre-existing illnesses or injuries","hideCondition":"true || accidentCover == 'No Cover'"},"validators": {"validation": Validators.compose([])}}</v>
      </c>
      <c r="CK31" s="8" t="str">
        <f ca="1" xml:space="preserve">
IF(Table_Repeating_Question_Sets[[#This Row],[Row]]="Yes","]},{""className"": ""row"",""fieldGroup"": [","")&amp;
Table_Repeating_Question_Sets[[#This Row],[Config Field]]</f>
        <v>{"key":"subContractors[XX].existingConditions","type":"textarea-field","className":"col-xs-12","templateOptions":{"label":"Pre-existing conditions","description":"Please list all pre-existing illnesses or injuries","hideCondition":"true || accidentCover == 'No Cover'"},"validators": {"validation": Validators.compose([])}}</v>
      </c>
      <c r="CL31"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{"key":"subContractors[XX].existingConditions","type":"textarea-field","className":"col-xs-12","templateOptions":{"label":"Pre-existing conditions","description":"Please list all pre-existing illnesses or injuries","hideCondition":"true || accidentCover == 'No Cover'"},"validators": {"validation": Validators.compose([])}}</v>
      </c>
      <c r="CM31"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1" s="8" t="str">
        <f>IF(AND(Table_Repeating_Question_Sets[[#This Row],[Header]]="",Table_Repeating_Question_Sets[[#This Row],[Property]]&lt;&gt;"",Table_Repeating_Question_Sets[[#This Row],[Field Type]]&lt;&gt;""),
""""&amp;Table_Repeating_Question_Sets[[#This Row],[Key]]&amp;"""","")</f>
        <v>"existingConditions"</v>
      </c>
      <c r="CO31"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"existingConditions"</v>
      </c>
      <c r="CP31" s="8" t="str">
        <f ca="1">IF(ISNUMBER(Table_Repeating_Question_Sets[[#This Row],[Config Use Row]]),_xlfn.NUMBERVALUE(INDEX(Table_Repeating_Question_Sets[Config Rollup],Table_Repeating_Question_Sets[[#This Row],[Config Use Row]])),"")</f>
        <v/>
      </c>
      <c r="CQ31" s="8" t="str">
        <f ca="1">IF(ISNUMBER(Table_Repeating_Question_Sets[[#This Row],[Config Use Row]]),INDEX(Table_Repeating_Question_Sets[Config Keys Nested Rollup],Table_Repeating_Question_Sets[[#This Row],[Config Use Row]]),"")</f>
        <v/>
      </c>
    </row>
    <row r="32" spans="2:95" ht="29.25" thickBot="1">
      <c r="B32" s="32" t="s">
        <v>340</v>
      </c>
      <c r="C32" s="3" t="s">
        <v>71</v>
      </c>
      <c r="D32" s="3" t="str">
        <f ca="1">IF(Table_Repeating_Question_Sets[[#This Row],[Header]]="Yes","",
IF(INDIRECT(SUBSTITUTE(ADDRESS(1,COLUMN(),4),"1","")&amp;ROW()-1)="",
INDIRECT(SUBSTITUTE(ADDRESS(1,COLUMN(Table_Repeating_Question_Sets[[#This Row],[Property]]),4),"1","")&amp;ROW()-1),
INDIRECT(SUBSTITUTE(ADDRESS(1,COLUMN(),4),"1","")&amp;ROW()-1)))</f>
        <v/>
      </c>
      <c r="E32"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32" s="3" t="str">
        <f ca="1">IF(Table_Repeating_Question_Sets[[#This Row],[Header]]="Yes","",IF(INDIRECT(SUBSTITUTE(ADDRESS(1,COLUMN(),4),"1","")&amp;ROW()-1)="",
INDIRECT(SUBSTITUTE(ADDRESS(1,COLUMN(Table_Repeating_Question_Sets[[#This Row],[Property]]),4),"1","")&amp;ROW()-1),INDIRECT(SUBSTITUTE(ADDRESS(1,COLUMN(),4),"1","")&amp;ROW()-1)))</f>
        <v/>
      </c>
      <c r="G32"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32" s="3" t="str">
        <f>IF(Table_Repeating_Question_Sets[[#This Row],[Header]]="Yes","",IF(Table_Repeating_Question_Sets[[#This Row],[Property]]&lt;&gt;"",SUBSTITUTE(Table_Repeating_Question_Sets[[#This Row],[Property]]," ",""),""))</f>
        <v/>
      </c>
      <c r="I32" s="37"/>
      <c r="J32" s="37"/>
      <c r="K32" s="37"/>
      <c r="L32" s="37"/>
      <c r="M32" s="37"/>
      <c r="N32" s="37"/>
      <c r="O32" s="37"/>
      <c r="P32" s="37"/>
      <c r="Q32" s="37"/>
      <c r="R32" s="37"/>
      <c r="S32" s="21"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32" s="21" t="str">
        <f>IF(Table_Repeating_Question_Sets[[#This Row],[Header]]&lt;&gt;"Yes",COUNTA(Table_Repeating_Question_Sets[[#This Row],[Value 1]:[Value 10]]),"")</f>
        <v/>
      </c>
      <c r="U32" s="3"/>
      <c r="V32" s="3"/>
      <c r="W32" s="3"/>
      <c r="X32" s="47"/>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t="str">
        <f ca="1">IF(Table_Repeating_Question_Sets[[#This Row],[Header]]="Yes","",IF(ISNUMBER(INDIRECT(SUBSTITUTE(ADDRESS(1,COLUMN(),4),"1","")&amp;ROW()+1)),VALUE(INDIRECT(SUBSTITUTE(ADDRESS(1,COLUMN(),4),"1","")&amp;ROW()+1)),0)+IF(Table_Repeating_Question_Sets[[#This Row],[Value 1]]&lt;&gt;"",1,0))</f>
        <v/>
      </c>
      <c r="AZ32" s="3" t="str">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
      </c>
      <c r="BA32"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2" s="3" t="str">
        <f ca="1">IF(Table_Repeating_Question_Sets[[#This Row],[Header]]="Yes","",IF(ISNUMBER(INDIRECT(SUBSTITUTE(ADDRESS(1,COLUMN(),4),"1","")&amp;ROW()+1)),VALUE(INDIRECT(SUBSTITUTE(ADDRESS(1,COLUMN(),4),"1","")&amp;ROW()+1)),0)+IF(Table_Repeating_Question_Sets[[#This Row],[Value 2]]&lt;&gt;"",1,0))</f>
        <v/>
      </c>
      <c r="BC32" s="3" t="str">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
      </c>
      <c r="BD32"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2" s="3" t="str">
        <f ca="1">IF(Table_Repeating_Question_Sets[[#This Row],[Header]]="Yes","",IF(ISNUMBER(INDIRECT(SUBSTITUTE(ADDRESS(1,COLUMN(),4),"1","")&amp;ROW()+1)),VALUE(INDIRECT(SUBSTITUTE(ADDRESS(1,COLUMN(),4),"1","")&amp;ROW()+1)),0)+IF(Table_Repeating_Question_Sets[[#This Row],[Value 3]]&lt;&gt;"",1,0))</f>
        <v/>
      </c>
      <c r="BF32" s="3" t="str">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
      </c>
      <c r="BG32"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2" s="3" t="str">
        <f ca="1">IF(Table_Repeating_Question_Sets[[#This Row],[Header]]="Yes","",IF(ISNUMBER(INDIRECT(SUBSTITUTE(ADDRESS(1,COLUMN(),4),"1","")&amp;ROW()+1)),VALUE(INDIRECT(SUBSTITUTE(ADDRESS(1,COLUMN(),4),"1","")&amp;ROW()+1)),0)+IF(Table_Repeating_Question_Sets[[#This Row],[Value 4]]&lt;&gt;"",1,0))</f>
        <v/>
      </c>
      <c r="BI32" s="3" t="str">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
      </c>
      <c r="BJ32"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2" s="3" t="str">
        <f ca="1">IF(Table_Repeating_Question_Sets[[#This Row],[Header]]="Yes","",IF(ISNUMBER(INDIRECT(SUBSTITUTE(ADDRESS(1,COLUMN(),4),"1","")&amp;ROW()+1)),VALUE(INDIRECT(SUBSTITUTE(ADDRESS(1,COLUMN(),4),"1","")&amp;ROW()+1)),0)+IF(Table_Repeating_Question_Sets[[#This Row],[Value 5]]&lt;&gt;"",1,0))</f>
        <v/>
      </c>
      <c r="BL32" s="3" t="str">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
      </c>
      <c r="BM32"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2" s="3" t="str">
        <f ca="1">IF(Table_Repeating_Question_Sets[[#This Row],[Header]]="Yes","",IF(ISNUMBER(INDIRECT(SUBSTITUTE(ADDRESS(1,COLUMN(),4),"1","")&amp;ROW()+1)),VALUE(INDIRECT(SUBSTITUTE(ADDRESS(1,COLUMN(),4),"1","")&amp;ROW()+1)),0)+IF(Table_Repeating_Question_Sets[[#This Row],[Value 6]]&lt;&gt;"",1,0))</f>
        <v/>
      </c>
      <c r="BO32" s="3" t="str">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
      </c>
      <c r="BP32"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2" s="3" t="str">
        <f ca="1">IF(Table_Repeating_Question_Sets[[#This Row],[Header]]="Yes","",IF(ISNUMBER(INDIRECT(SUBSTITUTE(ADDRESS(1,COLUMN(),4),"1","")&amp;ROW()+1)),VALUE(INDIRECT(SUBSTITUTE(ADDRESS(1,COLUMN(),4),"1","")&amp;ROW()+1)),0)+IF(Table_Repeating_Question_Sets[[#This Row],[Value 7]]&lt;&gt;"",1,0))</f>
        <v/>
      </c>
      <c r="BR32" s="3" t="str">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
      </c>
      <c r="BS32"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2" s="3" t="str">
        <f ca="1">IF(Table_Repeating_Question_Sets[[#This Row],[Header]]="Yes","",IF(ISNUMBER(INDIRECT(SUBSTITUTE(ADDRESS(1,COLUMN(),4),"1","")&amp;ROW()+1)),VALUE(INDIRECT(SUBSTITUTE(ADDRESS(1,COLUMN(),4),"1","")&amp;ROW()+1)),0)+IF(Table_Repeating_Question_Sets[[#This Row],[Value 8]]&lt;&gt;"",1,0))</f>
        <v/>
      </c>
      <c r="BU32" s="3" t="str">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
      </c>
      <c r="BV32"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2" s="3" t="str">
        <f ca="1">IF(Table_Repeating_Question_Sets[[#This Row],[Header]]="Yes","",IF(ISNUMBER(INDIRECT(SUBSTITUTE(ADDRESS(1,COLUMN(),4),"1","")&amp;ROW()+1)),VALUE(INDIRECT(SUBSTITUTE(ADDRESS(1,COLUMN(),4),"1","")&amp;ROW()+1)),0)+IF(Table_Repeating_Question_Sets[[#This Row],[Value 9]]&lt;&gt;"",1,0))</f>
        <v/>
      </c>
      <c r="BX32" s="3" t="str">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
      </c>
      <c r="BY32"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2" s="3" t="str">
        <f ca="1">IF(Table_Repeating_Question_Sets[[#This Row],[Header]]="Yes","",IF(ISNUMBER(INDIRECT(SUBSTITUTE(ADDRESS(1,COLUMN(),4),"1","")&amp;ROW()+1)),VALUE(INDIRECT(SUBSTITUTE(ADDRESS(1,COLUMN(),4),"1","")&amp;ROW()+1)),0)+IF(Table_Repeating_Question_Sets[[#This Row],[Value 10]]&lt;&gt;"",1,0))</f>
        <v/>
      </c>
      <c r="CA32" s="3" t="str">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
      </c>
      <c r="CB32"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2" s="3"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Yes</v>
      </c>
      <c r="CD32" s="3"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2"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32"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32" s="3" t="str">
        <f t="array" aca="1" ref="CG3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2"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32"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32"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32" s="3" t="str">
        <f xml:space="preserve">
IF(Table_Repeating_Question_Sets[[#This Row],[Row]]="Yes","]},{""className"": ""row"",""fieldGroup"": [","")&amp;
Table_Repeating_Question_Sets[[#This Row],[Config Field]]</f>
        <v/>
      </c>
      <c r="CL32"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M32"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2" s="32" t="str">
        <f>IF(AND(Table_Repeating_Question_Sets[[#This Row],[Header]]="",Table_Repeating_Question_Sets[[#This Row],[Property]]&lt;&gt;"",Table_Repeating_Question_Sets[[#This Row],[Field Type]]&lt;&gt;""),
""""&amp;Table_Repeating_Question_Sets[[#This Row],[Key]]&amp;"""","")</f>
        <v/>
      </c>
      <c r="CO32" s="32"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P32" s="3" t="str">
        <f ca="1">IF(ISNUMBER(Table_Repeating_Question_Sets[[#This Row],[Config Use Row]]),_xlfn.NUMBERVALUE(INDEX(Table_Repeating_Question_Sets[Config Rollup],Table_Repeating_Question_Sets[[#This Row],[Config Use Row]])),"")</f>
        <v/>
      </c>
      <c r="CQ32" s="32" t="str">
        <f ca="1">IF(ISNUMBER(Table_Repeating_Question_Sets[[#This Row],[Config Use Row]]),INDEX(Table_Repeating_Question_Sets[Config Keys Nested Rollup],Table_Repeating_Question_Sets[[#This Row],[Config Use Row]]),"")</f>
        <v/>
      </c>
    </row>
    <row r="33" spans="2:95" s="15" customFormat="1" ht="21" hidden="1" customHeight="1">
      <c r="B33" s="8"/>
      <c r="C33" s="8"/>
      <c r="D33" s="8" t="str">
        <f ca="1">IF(Table_Repeating_Question_Sets[[#This Row],[Header]]="Yes","",
IF(INDIRECT(SUBSTITUTE(ADDRESS(1,COLUMN(),4),"1","")&amp;ROW()-1)="",
INDIRECT(SUBSTITUTE(ADDRESS(1,COLUMN(Table_Repeating_Question_Sets[[#This Row],[Property]]),4),"1","")&amp;ROW()-1),
INDIRECT(SUBSTITUTE(ADDRESS(1,COLUMN(),4),"1","")&amp;ROW()-1)))</f>
        <v>Repeating 5</v>
      </c>
      <c r="E33" s="8"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33" s="8" t="str">
        <f ca="1">IF(Table_Repeating_Question_Sets[[#This Row],[Header]]="Yes","",IF(INDIRECT(SUBSTITUTE(ADDRESS(1,COLUMN(),4),"1","")&amp;ROW()-1)="",
INDIRECT(SUBSTITUTE(ADDRESS(1,COLUMN(Table_Repeating_Question_Sets[[#This Row],[Property]]),4),"1","")&amp;ROW()-1),INDIRECT(SUBSTITUTE(ADDRESS(1,COLUMN(),4),"1","")&amp;ROW()-1)))</f>
        <v>Repeating 5</v>
      </c>
      <c r="G33" s="8"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33" s="8" t="str">
        <f>IF(Table_Repeating_Question_Sets[[#This Row],[Header]]="Yes","",IF(Table_Repeating_Question_Sets[[#This Row],[Property]]&lt;&gt;"",SUBSTITUTE(Table_Repeating_Question_Sets[[#This Row],[Property]]," ",""),""))</f>
        <v/>
      </c>
      <c r="I33" s="56"/>
      <c r="J33" s="56"/>
      <c r="K33" s="56"/>
      <c r="L33" s="56"/>
      <c r="M33" s="56"/>
      <c r="N33" s="56"/>
      <c r="O33" s="56"/>
      <c r="P33" s="56"/>
      <c r="Q33" s="56"/>
      <c r="R33" s="56"/>
      <c r="S33" s="57">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33" s="57">
        <f>IF(Table_Repeating_Question_Sets[[#This Row],[Header]]&lt;&gt;"Yes",COUNTA(Table_Repeating_Question_Sets[[#This Row],[Value 1]:[Value 10]]),"")</f>
        <v>0</v>
      </c>
      <c r="U33" s="8"/>
      <c r="V33" s="8"/>
      <c r="W33" s="8"/>
      <c r="X33" s="4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f ca="1">IF(Table_Repeating_Question_Sets[[#This Row],[Header]]="Yes","",IF(ISNUMBER(INDIRECT(SUBSTITUTE(ADDRESS(1,COLUMN(),4),"1","")&amp;ROW()+1)),VALUE(INDIRECT(SUBSTITUTE(ADDRESS(1,COLUMN(),4),"1","")&amp;ROW()+1)),0)+IF(Table_Repeating_Question_Sets[[#This Row],[Value 1]]&lt;&gt;"",1,0))</f>
        <v>0</v>
      </c>
      <c r="AZ33" s="8">
        <f ca="1">IF(Table_Repeating_Question_Sets[[#This Row],[Header]]="Yes",
IF(AND(INDIRECT(SUBSTITUTE(ADDRESS(1,COLUMN(Table_Repeating_Question_Sets[[#This Row],[Count 1]]),4),"1","")&amp;ROW()+1)&gt;0,INDIRECT(SUBSTITUTE(ADDRESS(1,COLUMN(),4),"1","")&amp;ROW()+1)&gt;0),"yes",""),
IF(ISNUMBER(VALUE(INDIRECT(SUBSTITUTE(ADDRESS(1,COLUMN(Table_Repeating_Question_Sets[[#This Row],[Invalid 1]]),4),"1","")&amp;ROW()+1))),  VALUE(INDIRECT(SUBSTITUTE(ADDRESS(1,COLUMN(Table_Repeating_Question_Sets[[#This Row],[Invalid 1]]),4),"1","")&amp;ROW()+1)),0)+IF(AND(Table_Repeating_Question_Sets[[#This Row],[Property]]&lt;&gt;"",Table_Repeating_Question_Sets[[#This Row],[Required]]="Yes",Table_Repeating_Question_Sets[[#This Row],[Value 1]]=""),1,0))</f>
        <v>0</v>
      </c>
      <c r="BA33" s="8"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33" s="8">
        <f ca="1">IF(Table_Repeating_Question_Sets[[#This Row],[Header]]="Yes","",IF(ISNUMBER(INDIRECT(SUBSTITUTE(ADDRESS(1,COLUMN(),4),"1","")&amp;ROW()+1)),VALUE(INDIRECT(SUBSTITUTE(ADDRESS(1,COLUMN(),4),"1","")&amp;ROW()+1)),0)+IF(Table_Repeating_Question_Sets[[#This Row],[Value 2]]&lt;&gt;"",1,0))</f>
        <v>0</v>
      </c>
      <c r="BC33" s="8">
        <f ca="1">IF(Table_Repeating_Question_Sets[[#This Row],[Header]]="Yes",
IF(AND(INDIRECT(SUBSTITUTE(ADDRESS(1,COLUMN(Table_Repeating_Question_Sets[[#This Row],[Count 2]]),4),"1","")&amp;ROW()+1)&gt;0,INDIRECT(SUBSTITUTE(ADDRESS(1,COLUMN(),4),"1","")&amp;ROW()+1)&gt;0),"yes",""),
IF(ISNUMBER(VALUE(INDIRECT(SUBSTITUTE(ADDRESS(1,COLUMN(Table_Repeating_Question_Sets[[#This Row],[Invalid 2]]),4),"1","")&amp;ROW()+1))),  VALUE(INDIRECT(SUBSTITUTE(ADDRESS(1,COLUMN(Table_Repeating_Question_Sets[[#This Row],[Invalid 2]]),4),"1","")&amp;ROW()+1)),0)+IF(AND(Table_Repeating_Question_Sets[[#This Row],[Property]]&lt;&gt;"",Table_Repeating_Question_Sets[[#This Row],[Required]]="Yes",Table_Repeating_Question_Sets[[#This Row],[Value 2]]=""),1,0))</f>
        <v>0</v>
      </c>
      <c r="BD33" s="8"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33" s="8">
        <f ca="1">IF(Table_Repeating_Question_Sets[[#This Row],[Header]]="Yes","",IF(ISNUMBER(INDIRECT(SUBSTITUTE(ADDRESS(1,COLUMN(),4),"1","")&amp;ROW()+1)),VALUE(INDIRECT(SUBSTITUTE(ADDRESS(1,COLUMN(),4),"1","")&amp;ROW()+1)),0)+IF(Table_Repeating_Question_Sets[[#This Row],[Value 3]]&lt;&gt;"",1,0))</f>
        <v>0</v>
      </c>
      <c r="BF33" s="8">
        <f ca="1">IF(Table_Repeating_Question_Sets[[#This Row],[Header]]="Yes",
IF(AND(INDIRECT(SUBSTITUTE(ADDRESS(1,COLUMN(Table_Repeating_Question_Sets[[#This Row],[Count 3]]),4),"1","")&amp;ROW()+1)&gt;0,INDIRECT(SUBSTITUTE(ADDRESS(1,COLUMN(),4),"1","")&amp;ROW()+1)&gt;0),"yes",""),
IF(ISNUMBER(VALUE(INDIRECT(SUBSTITUTE(ADDRESS(1,COLUMN(Table_Repeating_Question_Sets[[#This Row],[Invalid 3]]),4),"1","")&amp;ROW()+1))),  VALUE(INDIRECT(SUBSTITUTE(ADDRESS(1,COLUMN(Table_Repeating_Question_Sets[[#This Row],[Invalid 3]]),4),"1","")&amp;ROW()+1)),0)+IF(AND(Table_Repeating_Question_Sets[[#This Row],[Property]]&lt;&gt;"",Table_Repeating_Question_Sets[[#This Row],[Required]]="Yes",Table_Repeating_Question_Sets[[#This Row],[Value 3]]=""),1,0))</f>
        <v>0</v>
      </c>
      <c r="BG33" s="8"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33" s="8">
        <f ca="1">IF(Table_Repeating_Question_Sets[[#This Row],[Header]]="Yes","",IF(ISNUMBER(INDIRECT(SUBSTITUTE(ADDRESS(1,COLUMN(),4),"1","")&amp;ROW()+1)),VALUE(INDIRECT(SUBSTITUTE(ADDRESS(1,COLUMN(),4),"1","")&amp;ROW()+1)),0)+IF(Table_Repeating_Question_Sets[[#This Row],[Value 4]]&lt;&gt;"",1,0))</f>
        <v>0</v>
      </c>
      <c r="BI33" s="8">
        <f ca="1">IF(Table_Repeating_Question_Sets[[#This Row],[Header]]="Yes",
IF(AND(INDIRECT(SUBSTITUTE(ADDRESS(1,COLUMN(Table_Repeating_Question_Sets[[#This Row],[Count 4]]),4),"1","")&amp;ROW()+1)&gt;0,INDIRECT(SUBSTITUTE(ADDRESS(1,COLUMN(),4),"1","")&amp;ROW()+1)&gt;0),"yes",""),
IF(ISNUMBER(VALUE(INDIRECT(SUBSTITUTE(ADDRESS(1,COLUMN(Table_Repeating_Question_Sets[[#This Row],[Invalid 4]]),4),"1","")&amp;ROW()+1))),  VALUE(INDIRECT(SUBSTITUTE(ADDRESS(1,COLUMN(Table_Repeating_Question_Sets[[#This Row],[Invalid 4]]),4),"1","")&amp;ROW()+1)),0)+IF(AND(Table_Repeating_Question_Sets[[#This Row],[Property]]&lt;&gt;"",Table_Repeating_Question_Sets[[#This Row],[Required]]="Yes",Table_Repeating_Question_Sets[[#This Row],[Value 4]]=""),1,0))</f>
        <v>0</v>
      </c>
      <c r="BJ33" s="8"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33" s="8">
        <f ca="1">IF(Table_Repeating_Question_Sets[[#This Row],[Header]]="Yes","",IF(ISNUMBER(INDIRECT(SUBSTITUTE(ADDRESS(1,COLUMN(),4),"1","")&amp;ROW()+1)),VALUE(INDIRECT(SUBSTITUTE(ADDRESS(1,COLUMN(),4),"1","")&amp;ROW()+1)),0)+IF(Table_Repeating_Question_Sets[[#This Row],[Value 5]]&lt;&gt;"",1,0))</f>
        <v>0</v>
      </c>
      <c r="BL33" s="8">
        <f ca="1">IF(Table_Repeating_Question_Sets[[#This Row],[Header]]="Yes",
IF(AND(INDIRECT(SUBSTITUTE(ADDRESS(1,COLUMN(Table_Repeating_Question_Sets[[#This Row],[Count 5]]),4),"1","")&amp;ROW()+1)&gt;0,INDIRECT(SUBSTITUTE(ADDRESS(1,COLUMN(),4),"1","")&amp;ROW()+1)&gt;0),"yes",""),
IF(ISNUMBER(VALUE(INDIRECT(SUBSTITUTE(ADDRESS(1,COLUMN(Table_Repeating_Question_Sets[[#This Row],[Invalid 5]]),4),"1","")&amp;ROW()+1))),  VALUE(INDIRECT(SUBSTITUTE(ADDRESS(1,COLUMN(Table_Repeating_Question_Sets[[#This Row],[Invalid 5]]),4),"1","")&amp;ROW()+1)),0)+IF(AND(Table_Repeating_Question_Sets[[#This Row],[Property]]&lt;&gt;"",Table_Repeating_Question_Sets[[#This Row],[Required]]="Yes",Table_Repeating_Question_Sets[[#This Row],[Value 5]]=""),1,0))</f>
        <v>0</v>
      </c>
      <c r="BM33" s="8"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33" s="8">
        <f ca="1">IF(Table_Repeating_Question_Sets[[#This Row],[Header]]="Yes","",IF(ISNUMBER(INDIRECT(SUBSTITUTE(ADDRESS(1,COLUMN(),4),"1","")&amp;ROW()+1)),VALUE(INDIRECT(SUBSTITUTE(ADDRESS(1,COLUMN(),4),"1","")&amp;ROW()+1)),0)+IF(Table_Repeating_Question_Sets[[#This Row],[Value 6]]&lt;&gt;"",1,0))</f>
        <v>0</v>
      </c>
      <c r="BO33" s="8">
        <f ca="1">IF(Table_Repeating_Question_Sets[[#This Row],[Header]]="Yes",
IF(AND(INDIRECT(SUBSTITUTE(ADDRESS(1,COLUMN(Table_Repeating_Question_Sets[[#This Row],[Count 6]]),4),"1","")&amp;ROW()+1)&gt;0,INDIRECT(SUBSTITUTE(ADDRESS(1,COLUMN(),4),"1","")&amp;ROW()+1)&gt;0),"yes",""),
IF(ISNUMBER(VALUE(INDIRECT(SUBSTITUTE(ADDRESS(1,COLUMN(Table_Repeating_Question_Sets[[#This Row],[Invalid 6]]),4),"1","")&amp;ROW()+1))),  VALUE(INDIRECT(SUBSTITUTE(ADDRESS(1,COLUMN(Table_Repeating_Question_Sets[[#This Row],[Invalid 6]]),4),"1","")&amp;ROW()+1)),0)+IF(AND(Table_Repeating_Question_Sets[[#This Row],[Property]]&lt;&gt;"",Table_Repeating_Question_Sets[[#This Row],[Required]]="Yes",Table_Repeating_Question_Sets[[#This Row],[Value 6]]=""),1,0))</f>
        <v>0</v>
      </c>
      <c r="BP33" s="8"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33" s="8">
        <f ca="1">IF(Table_Repeating_Question_Sets[[#This Row],[Header]]="Yes","",IF(ISNUMBER(INDIRECT(SUBSTITUTE(ADDRESS(1,COLUMN(),4),"1","")&amp;ROW()+1)),VALUE(INDIRECT(SUBSTITUTE(ADDRESS(1,COLUMN(),4),"1","")&amp;ROW()+1)),0)+IF(Table_Repeating_Question_Sets[[#This Row],[Value 7]]&lt;&gt;"",1,0))</f>
        <v>0</v>
      </c>
      <c r="BR33" s="8">
        <f ca="1">IF(Table_Repeating_Question_Sets[[#This Row],[Header]]="Yes",
IF(AND(INDIRECT(SUBSTITUTE(ADDRESS(1,COLUMN(Table_Repeating_Question_Sets[[#This Row],[Count 7]]),4),"1","")&amp;ROW()+1)&gt;0,INDIRECT(SUBSTITUTE(ADDRESS(1,COLUMN(),4),"1","")&amp;ROW()+1)&gt;0),"yes",""),
IF(ISNUMBER(VALUE(INDIRECT(SUBSTITUTE(ADDRESS(1,COLUMN(Table_Repeating_Question_Sets[[#This Row],[Invalid 7]]),4),"1","")&amp;ROW()+1))),  VALUE(INDIRECT(SUBSTITUTE(ADDRESS(1,COLUMN(Table_Repeating_Question_Sets[[#This Row],[Invalid 7]]),4),"1","")&amp;ROW()+1)),0)+IF(AND(Table_Repeating_Question_Sets[[#This Row],[Property]]&lt;&gt;"",Table_Repeating_Question_Sets[[#This Row],[Required]]="Yes",Table_Repeating_Question_Sets[[#This Row],[Value 7]]=""),1,0))</f>
        <v>0</v>
      </c>
      <c r="BS33" s="8"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33" s="8">
        <f ca="1">IF(Table_Repeating_Question_Sets[[#This Row],[Header]]="Yes","",IF(ISNUMBER(INDIRECT(SUBSTITUTE(ADDRESS(1,COLUMN(),4),"1","")&amp;ROW()+1)),VALUE(INDIRECT(SUBSTITUTE(ADDRESS(1,COLUMN(),4),"1","")&amp;ROW()+1)),0)+IF(Table_Repeating_Question_Sets[[#This Row],[Value 8]]&lt;&gt;"",1,0))</f>
        <v>0</v>
      </c>
      <c r="BU33" s="8">
        <f ca="1">IF(Table_Repeating_Question_Sets[[#This Row],[Header]]="Yes",
IF(AND(INDIRECT(SUBSTITUTE(ADDRESS(1,COLUMN(Table_Repeating_Question_Sets[[#This Row],[Count 8]]),4),"1","")&amp;ROW()+1)&gt;0,INDIRECT(SUBSTITUTE(ADDRESS(1,COLUMN(),4),"1","")&amp;ROW()+1)&gt;0),"yes",""),
IF(ISNUMBER(VALUE(INDIRECT(SUBSTITUTE(ADDRESS(1,COLUMN(Table_Repeating_Question_Sets[[#This Row],[Invalid 8]]),4),"1","")&amp;ROW()+1))),  VALUE(INDIRECT(SUBSTITUTE(ADDRESS(1,COLUMN(Table_Repeating_Question_Sets[[#This Row],[Invalid 8]]),4),"1","")&amp;ROW()+1)),0)+IF(AND(Table_Repeating_Question_Sets[[#This Row],[Property]]&lt;&gt;"",Table_Repeating_Question_Sets[[#This Row],[Required]]="Yes",Table_Repeating_Question_Sets[[#This Row],[Value 8]]=""),1,0))</f>
        <v>0</v>
      </c>
      <c r="BV33" s="8"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33" s="8">
        <f ca="1">IF(Table_Repeating_Question_Sets[[#This Row],[Header]]="Yes","",IF(ISNUMBER(INDIRECT(SUBSTITUTE(ADDRESS(1,COLUMN(),4),"1","")&amp;ROW()+1)),VALUE(INDIRECT(SUBSTITUTE(ADDRESS(1,COLUMN(),4),"1","")&amp;ROW()+1)),0)+IF(Table_Repeating_Question_Sets[[#This Row],[Value 9]]&lt;&gt;"",1,0))</f>
        <v>0</v>
      </c>
      <c r="BX33" s="8">
        <f ca="1">IF(Table_Repeating_Question_Sets[[#This Row],[Header]]="Yes",
IF(AND(INDIRECT(SUBSTITUTE(ADDRESS(1,COLUMN(Table_Repeating_Question_Sets[[#This Row],[Count 9]]),4),"1","")&amp;ROW()+1)&gt;0,INDIRECT(SUBSTITUTE(ADDRESS(1,COLUMN(),4),"1","")&amp;ROW()+1)&gt;0),"yes",""),
IF(ISNUMBER(VALUE(INDIRECT(SUBSTITUTE(ADDRESS(1,COLUMN(Table_Repeating_Question_Sets[[#This Row],[Invalid 9]]),4),"1","")&amp;ROW()+1))),  VALUE(INDIRECT(SUBSTITUTE(ADDRESS(1,COLUMN(Table_Repeating_Question_Sets[[#This Row],[Invalid 9]]),4),"1","")&amp;ROW()+1)),0)+IF(AND(Table_Repeating_Question_Sets[[#This Row],[Property]]&lt;&gt;"",Table_Repeating_Question_Sets[[#This Row],[Required]]="Yes",Table_Repeating_Question_Sets[[#This Row],[Value 9]]=""),1,0))</f>
        <v>0</v>
      </c>
      <c r="BY33" s="8"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33" s="8">
        <f ca="1">IF(Table_Repeating_Question_Sets[[#This Row],[Header]]="Yes","",IF(ISNUMBER(INDIRECT(SUBSTITUTE(ADDRESS(1,COLUMN(),4),"1","")&amp;ROW()+1)),VALUE(INDIRECT(SUBSTITUTE(ADDRESS(1,COLUMN(),4),"1","")&amp;ROW()+1)),0)+IF(Table_Repeating_Question_Sets[[#This Row],[Value 10]]&lt;&gt;"",1,0))</f>
        <v>0</v>
      </c>
      <c r="CA33" s="8">
        <f ca="1">IF(Table_Repeating_Question_Sets[[#This Row],[Header]]="Yes",
IF(AND(INDIRECT(SUBSTITUTE(ADDRESS(1,COLUMN(Table_Repeating_Question_Sets[[#This Row],[Count 10]]),4),"1","")&amp;ROW()+1)&gt;0,INDIRECT(SUBSTITUTE(ADDRESS(1,COLUMN(),4),"1","")&amp;ROW()+1)&gt;0),"yes",""),
IF(ISNUMBER(VALUE(INDIRECT(SUBSTITUTE(ADDRESS(1,COLUMN(Table_Repeating_Question_Sets[[#This Row],[Invalid 10]]),4),"1","")&amp;ROW()+1))),  VALUE(INDIRECT(SUBSTITUTE(ADDRESS(1,COLUMN(Table_Repeating_Question_Sets[[#This Row],[Invalid 10]]),4),"1","")&amp;ROW()+1)),0)+IF(AND(Table_Repeating_Question_Sets[[#This Row],[Property]]&lt;&gt;"",Table_Repeating_Question_Sets[[#This Row],[Required]]="Yes",Table_Repeating_Question_Sets[[#This Row],[Value 10]]=""),1,0))</f>
        <v>0</v>
      </c>
      <c r="CB33" s="8"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33" s="8" t="str">
        <f ca="1">IF(AND(Table_Repeating_Question_Sets[[#This Row],[Header]]="Yes",CONCATENATE("","TRUE",Table_Repeating_Question_Sets[[#This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33" s="8" t="str">
        <f ca="1">IF(AND(Table_Repeating_Question_Sets[[#This Row],[Header]]="Yes",CONCATENATE(Table_Repeating_Question_Sets[[#This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10]])&lt;&gt;""),
""""&amp;Table_Repeating_Question_Sets[[#This Row],[Key]]&amp;""":["&amp;CONCATENATE(Table_Repeating_Question_Sets[[#This Row],[Calculation 1]],Table_Repeating_Question_Sets[[#This Row],[Calculation 2]],Table_Repeating_Question_Sets[[#This Row],[Calculation 3]],Table_Repeating_Question_Sets[[#This Row],[Calculation 4]],Table_Repeating_Question_Sets[[#This Row],[Calculation 5]],Table_Repeating_Question_Sets[[#This Row],[Calculation 6]],Table_Repeating_Question_Sets[[#This Row],[Calculation 7]],Table_Repeating_Question_Sets[[#This Row],[Calculation 8]],Table_Repeating_Question_Sets[[#This Row],[Calculation 9]],Table_Repeating_Question_Sets[[#This Row],[Calculation 10]])&amp;"]","")</f>
        <v/>
      </c>
      <c r="CE33" s="8">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33" s="8">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33" s="8" t="str">
        <f t="array" aca="1" ref="CG3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33" s="8"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33" s="8"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33" s="8"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33" s="8" t="str">
        <f xml:space="preserve">
IF(Table_Repeating_Question_Sets[[#This Row],[Row]]="Yes","]},{""className"": ""row"",""fieldGroup"": [","")&amp;
Table_Repeating_Question_Sets[[#This Row],[Config Field]]</f>
        <v/>
      </c>
      <c r="CL33" s="8"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33" s="8"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33" s="8" t="str">
        <f>IF(AND(Table_Repeating_Question_Sets[[#This Row],[Header]]="",Table_Repeating_Question_Sets[[#This Row],[Property]]&lt;&gt;"",Table_Repeating_Question_Sets[[#This Row],[Field Type]]&lt;&gt;""),
""""&amp;Table_Repeating_Question_Sets[[#This Row],[Key]]&amp;"""","")</f>
        <v/>
      </c>
      <c r="CO33" s="8"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33" s="8" t="str">
        <f ca="1">IF(ISNUMBER(Table_Repeating_Question_Sets[[#This Row],[Config Use Row]]),_xlfn.NUMBERVALUE(INDEX(Table_Repeating_Question_Sets[Config Rollup],Table_Repeating_Question_Sets[[#This Row],[Config Use Row]])),"")</f>
        <v/>
      </c>
      <c r="CQ33" s="8" t="str">
        <f ca="1">IF(ISNUMBER(Table_Repeating_Question_Sets[[#This Row],[Config Use Row]]),INDEX(Table_Repeating_Question_Sets[Config Keys Nested Rollup],Table_Repeating_Question_Sets[[#This Row],[Config Use Row]]),"")</f>
        <v/>
      </c>
    </row>
  </sheetData>
  <sheetProtection insertRows="0" deleteRows="0"/>
  <dataValidations disablePrompts="1" count="3">
    <dataValidation type="list" allowBlank="1" showInputMessage="1" showErrorMessage="1" sqref="V5:V33" xr:uid="{00000000-0002-0000-0100-000000000000}">
      <formula1>Select_Input_Type</formula1>
    </dataValidation>
    <dataValidation type="list" allowBlank="1" showInputMessage="1" showErrorMessage="1" sqref="U5:U33" xr:uid="{00000000-0002-0000-0100-000001000000}">
      <formula1>Select_Repeating_Data_Type</formula1>
    </dataValidation>
    <dataValidation type="list" allowBlank="1" showInputMessage="1" showErrorMessage="1" sqref="X5:X33" xr:uid="{00000000-0002-0000-0100-000002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I127"/>
  <sheetViews>
    <sheetView topLeftCell="A18" workbookViewId="0">
      <selection activeCell="D22" sqref="D22"/>
    </sheetView>
  </sheetViews>
  <sheetFormatPr defaultColWidth="9.125" defaultRowHeight="15"/>
  <cols>
    <col min="1" max="1" width="9.125" style="2"/>
    <col min="2" max="2" width="34.375" style="2" customWidth="1"/>
    <col min="3" max="3" width="22.125" style="2" hidden="1" customWidth="1"/>
    <col min="4" max="4" width="29.125" style="2" customWidth="1"/>
    <col min="5" max="5" width="25.875" style="2" customWidth="1"/>
    <col min="6" max="6" width="114.25" style="2" customWidth="1"/>
    <col min="7" max="7" width="47.125" style="2" hidden="1" customWidth="1"/>
    <col min="8" max="9" width="37" style="2" hidden="1" customWidth="1"/>
    <col min="10" max="16384" width="9.125" style="2"/>
  </cols>
  <sheetData>
    <row r="3" spans="2:9" ht="47.25" thickBot="1">
      <c r="B3" s="14" t="s">
        <v>341</v>
      </c>
      <c r="C3" s="14"/>
      <c r="D3" s="14"/>
      <c r="E3" s="14"/>
      <c r="F3" s="14"/>
      <c r="G3" s="14"/>
      <c r="H3" s="14"/>
      <c r="I3" s="14"/>
    </row>
    <row r="5" spans="2:9">
      <c r="B5" t="s">
        <v>6</v>
      </c>
      <c r="C5" t="s">
        <v>2</v>
      </c>
      <c r="D5" t="s">
        <v>342</v>
      </c>
      <c r="E5" t="s">
        <v>32</v>
      </c>
      <c r="F5" t="s">
        <v>21</v>
      </c>
      <c r="G5" s="1" t="s">
        <v>343</v>
      </c>
      <c r="H5" t="s">
        <v>344</v>
      </c>
      <c r="I5" t="s">
        <v>345</v>
      </c>
    </row>
    <row r="6" spans="2:9" ht="29.25" thickBot="1">
      <c r="B6" s="52" t="s">
        <v>346</v>
      </c>
      <c r="C6" s="3" t="s">
        <v>71</v>
      </c>
      <c r="D6" s="3"/>
      <c r="E6" s="3"/>
      <c r="F6" s="3"/>
      <c r="G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 spans="2:9" s="15" customFormat="1" ht="21" hidden="1" customHeight="1">
      <c r="B7" s="48"/>
      <c r="C7" s="8"/>
      <c r="D7" s="8"/>
      <c r="E7" s="8"/>
      <c r="F7" s="8"/>
      <c r="G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 spans="2:9" s="15" customFormat="1" ht="21" customHeight="1">
      <c r="B8" s="97" t="s">
        <v>151</v>
      </c>
      <c r="C8" s="8"/>
      <c r="D8" s="9" t="s">
        <v>347</v>
      </c>
      <c r="E8" s="9" t="s">
        <v>348</v>
      </c>
      <c r="F8" s="8"/>
      <c r="G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{"value":"Mobile Only","key":"Mobile","icon":"fa fa-truck"}</v>
      </c>
      <c r="H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{"value":"Mobile Only","key":"Mobile"}</v>
      </c>
      <c r="I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{"label":"Mobile Only","value":"Mobile"}</v>
      </c>
    </row>
    <row r="9" spans="2:9" s="15" customFormat="1" ht="21" customHeight="1">
      <c r="B9" s="97" t="s">
        <v>349</v>
      </c>
      <c r="C9" s="8"/>
      <c r="D9" s="9" t="s">
        <v>350</v>
      </c>
      <c r="E9" s="9" t="s">
        <v>351</v>
      </c>
      <c r="F9" s="8"/>
      <c r="G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{"value":"Has Premises","key":"Premises","icon":"fa fa-building"}</v>
      </c>
      <c r="H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{"value":"Has Premises","key":"Premises"}</v>
      </c>
      <c r="I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{"label":"Has Premises","value":"Premises"}</v>
      </c>
    </row>
    <row r="10" spans="2:9" ht="29.25" thickBot="1">
      <c r="B10" s="52" t="s">
        <v>128</v>
      </c>
      <c r="C10" s="3" t="s">
        <v>71</v>
      </c>
      <c r="D10" s="3"/>
      <c r="E10" s="3"/>
      <c r="F10" s="3"/>
      <c r="G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 spans="2:9" s="15" customFormat="1" ht="21" hidden="1" customHeight="1">
      <c r="B11" s="48"/>
      <c r="C11" s="8"/>
      <c r="D11" s="8"/>
      <c r="E11" s="8"/>
      <c r="F11" s="8"/>
      <c r="G1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 spans="2:9" s="15" customFormat="1" ht="21" customHeight="1">
      <c r="B12" s="48" t="s">
        <v>352</v>
      </c>
      <c r="C12" s="11"/>
      <c r="D12" s="8"/>
      <c r="E12" s="8"/>
      <c r="F12" s="8"/>
      <c r="G1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{"value":"ACT","key":"ACT"}</v>
      </c>
      <c r="H1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{"value":"ACT","key":"ACT"}</v>
      </c>
      <c r="I1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{"label":"ACT","value":"ACT"}</v>
      </c>
    </row>
    <row r="13" spans="2:9" s="15" customFormat="1" ht="21" customHeight="1">
      <c r="B13" s="48" t="s">
        <v>353</v>
      </c>
      <c r="C13" s="11"/>
      <c r="D13" s="8"/>
      <c r="E13" s="8"/>
      <c r="F13" s="8"/>
      <c r="G1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{"value":"NSW","key":"NSW"}</v>
      </c>
      <c r="H1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{"value":"NSW","key":"NSW"}</v>
      </c>
      <c r="I1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{"label":"NSW","value":"NSW"}</v>
      </c>
    </row>
    <row r="14" spans="2:9" s="15" customFormat="1" ht="21" customHeight="1">
      <c r="B14" s="48" t="s">
        <v>354</v>
      </c>
      <c r="C14" s="11"/>
      <c r="D14" s="8"/>
      <c r="E14" s="8"/>
      <c r="F14" s="8"/>
      <c r="G1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{"value":"NT","key":"NT"}</v>
      </c>
      <c r="H1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{"value":"NT","key":"NT"}</v>
      </c>
      <c r="I1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{"label":"NT","value":"NT"}</v>
      </c>
    </row>
    <row r="15" spans="2:9" s="15" customFormat="1" ht="21" customHeight="1">
      <c r="B15" s="48" t="s">
        <v>355</v>
      </c>
      <c r="C15" s="11"/>
      <c r="D15" s="8"/>
      <c r="E15" s="8"/>
      <c r="F15" s="8"/>
      <c r="G1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{"value":"QLD","key":"QLD"}</v>
      </c>
      <c r="H1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{"value":"QLD","key":"QLD"}</v>
      </c>
      <c r="I1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{"label":"QLD","value":"QLD"}</v>
      </c>
    </row>
    <row r="16" spans="2:9" s="15" customFormat="1" ht="21" customHeight="1">
      <c r="B16" s="48" t="s">
        <v>356</v>
      </c>
      <c r="C16" s="11"/>
      <c r="D16" s="8"/>
      <c r="E16" s="8"/>
      <c r="F16" s="9"/>
      <c r="G1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{"value":"SA","key":"SA"}</v>
      </c>
      <c r="H1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{"value":"SA","key":"SA"}</v>
      </c>
      <c r="I1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{"label":"SA","value":"SA"}</v>
      </c>
    </row>
    <row r="17" spans="2:9" s="15" customFormat="1" ht="21" customHeight="1">
      <c r="B17" s="48" t="s">
        <v>357</v>
      </c>
      <c r="C17" s="11"/>
      <c r="D17" s="8"/>
      <c r="E17" s="8"/>
      <c r="F17" s="8"/>
      <c r="G1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{"value":"TAS","key":"TAS"}</v>
      </c>
      <c r="H1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{"value":"TAS","key":"TAS"}</v>
      </c>
      <c r="I1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{"label":"TAS","value":"TAS"}</v>
      </c>
    </row>
    <row r="18" spans="2:9" s="15" customFormat="1" ht="21" customHeight="1">
      <c r="B18" s="48" t="s">
        <v>127</v>
      </c>
      <c r="C18" s="11"/>
      <c r="D18" s="8"/>
      <c r="E18" s="8"/>
      <c r="F18" s="8"/>
      <c r="G1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{"value":"VIC","key":"VIC"}</v>
      </c>
      <c r="H1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{"value":"VIC","key":"VIC"}</v>
      </c>
      <c r="I1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{"label":"VIC","value":"VIC"}</v>
      </c>
    </row>
    <row r="19" spans="2:9" s="15" customFormat="1" ht="21" customHeight="1">
      <c r="B19" s="48" t="s">
        <v>358</v>
      </c>
      <c r="C19" s="11"/>
      <c r="D19" s="8"/>
      <c r="E19" s="8"/>
      <c r="F19" s="8"/>
      <c r="G1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{"value":"WA","key":"WA"}</v>
      </c>
      <c r="H1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{"value":"WA","key":"WA"}</v>
      </c>
      <c r="I1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{"label":"WA","value":"WA"}</v>
      </c>
    </row>
    <row r="20" spans="2:9" ht="29.25" thickBot="1">
      <c r="B20" s="52" t="s">
        <v>76</v>
      </c>
      <c r="C20" s="3" t="s">
        <v>71</v>
      </c>
      <c r="D20" s="3"/>
      <c r="E20" s="3"/>
      <c r="F20" s="3"/>
      <c r="G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1" spans="2:9" s="15" customFormat="1" ht="21" hidden="1" customHeight="1">
      <c r="B21" s="48"/>
      <c r="C21" s="8"/>
      <c r="D21" s="8"/>
      <c r="E21" s="8"/>
      <c r="F21" s="8"/>
      <c r="G2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2" spans="2:9" s="15" customFormat="1" ht="21" customHeight="1">
      <c r="B22" s="53" t="s">
        <v>359</v>
      </c>
      <c r="C22" s="11"/>
      <c r="D22" s="9" t="s">
        <v>360</v>
      </c>
      <c r="E22" s="89" t="s">
        <v>361</v>
      </c>
      <c r="F22" s="9"/>
      <c r="G2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{"value":"&lt;span class='pl-cover-limit'&gt;$5M&lt;/span&gt;&lt;br/&gt;&lt;span class='pl-cover-price'&gt;From $350&lt;/span&gt;","key":"$5,000,000","icon":"fa fa-umbrella sm"}</v>
      </c>
      <c r="H2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{"value":"&lt;span class='pl-cover-limit'&gt;$5M&lt;/span&gt;&lt;br/&gt;&lt;span class='pl-cover-price'&gt;From $350&lt;/span&gt;","key":"$5,000,000"}</v>
      </c>
      <c r="I2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{"label":"&lt;span class='pl-cover-limit'&gt;$5M&lt;/span&gt;&lt;br/&gt;&lt;span class='pl-cover-price'&gt;From $350&lt;/span&gt;","value":"$5,000,000"}</v>
      </c>
    </row>
    <row r="23" spans="2:9" s="15" customFormat="1" ht="21" customHeight="1">
      <c r="B23" s="53" t="s">
        <v>362</v>
      </c>
      <c r="C23" s="11"/>
      <c r="D23" s="9" t="s">
        <v>363</v>
      </c>
      <c r="E23" s="89" t="s">
        <v>364</v>
      </c>
      <c r="F23" s="8"/>
      <c r="G2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{"value":"&lt;span class='pl-cover-limit'&gt;$10M&lt;/span&gt;&lt;br/&gt;&lt;span class='pl-cover-price'&gt;From $420&lt;/span&gt;","key":"$10,000,000","icon":"fa fa-umbrella md"}</v>
      </c>
      <c r="H2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{"value":"&lt;span class='pl-cover-limit'&gt;$10M&lt;/span&gt;&lt;br/&gt;&lt;span class='pl-cover-price'&gt;From $420&lt;/span&gt;","key":"$10,000,000"}</v>
      </c>
      <c r="I2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{"label":"&lt;span class='pl-cover-limit'&gt;$10M&lt;/span&gt;&lt;br/&gt;&lt;span class='pl-cover-price'&gt;From $420&lt;/span&gt;","value":"$10,000,000"}</v>
      </c>
    </row>
    <row r="24" spans="2:9" s="15" customFormat="1" ht="21" customHeight="1">
      <c r="B24" s="53" t="s">
        <v>73</v>
      </c>
      <c r="C24" s="11"/>
      <c r="D24" s="9" t="s">
        <v>365</v>
      </c>
      <c r="E24" s="89" t="s">
        <v>366</v>
      </c>
      <c r="F24" s="8"/>
      <c r="G2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{"value":"&lt;span class='pl-cover-limit'&gt;$20M&lt;/span&gt;&lt;br/&gt;&lt;span class='pl-cover-price'&gt;From $490&lt;/span&gt;","key":"$20,000,000","icon":"fa fa-umbrella lg"}</v>
      </c>
      <c r="H2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{"value":"&lt;span class='pl-cover-limit'&gt;$20M&lt;/span&gt;&lt;br/&gt;&lt;span class='pl-cover-price'&gt;From $490&lt;/span&gt;","key":"$20,000,000"}</v>
      </c>
      <c r="I2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{"label":"&lt;span class='pl-cover-limit'&gt;$20M&lt;/span&gt;&lt;br/&gt;&lt;span class='pl-cover-price'&gt;From $490&lt;/span&gt;","value":"$20,000,000"}</v>
      </c>
    </row>
    <row r="25" spans="2:9" s="15" customFormat="1" ht="21" customHeight="1">
      <c r="B25" s="53" t="s">
        <v>102</v>
      </c>
      <c r="C25" s="11"/>
      <c r="D25" s="8" t="s">
        <v>125</v>
      </c>
      <c r="E25" s="89" t="s">
        <v>367</v>
      </c>
      <c r="F25" s="87" t="s">
        <v>368</v>
      </c>
      <c r="G2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 Cover","key":"0","icon":"glyphicon glyphicon-remove md","hideCondition":"true"}</v>
      </c>
      <c r="H2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 Cover","key":"0","hideCondition":"true"}</v>
      </c>
      <c r="I2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 Cover","value":"0","hideCondition":"true"}</v>
      </c>
    </row>
    <row r="26" spans="2:9" ht="29.25" thickBot="1">
      <c r="B26" s="52" t="s">
        <v>121</v>
      </c>
      <c r="C26" s="3" t="s">
        <v>71</v>
      </c>
      <c r="D26" s="3"/>
      <c r="E26" s="3"/>
      <c r="F26" s="3"/>
      <c r="G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7" spans="2:9" s="15" customFormat="1" ht="21" hidden="1" customHeight="1">
      <c r="B27" s="48"/>
      <c r="C27" s="8"/>
      <c r="D27" s="8"/>
      <c r="E27" s="8"/>
      <c r="F27" s="8"/>
      <c r="G2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8" spans="2:9" s="15" customFormat="1" ht="21" customHeight="1">
      <c r="B28" s="49" t="s">
        <v>369</v>
      </c>
      <c r="C28" s="8"/>
      <c r="D28" s="8"/>
      <c r="E28" s="89" t="s">
        <v>370</v>
      </c>
      <c r="F28" s="8"/>
      <c r="G2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{"value":"Accident Only","key":"Accident Only","icon":"fa fa-ambulance"}</v>
      </c>
      <c r="H2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{"value":"Accident Only","key":"Accident Only"}</v>
      </c>
      <c r="I2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{"label":"Accident Only","value":"Accident Only"}</v>
      </c>
    </row>
    <row r="29" spans="2:9" s="15" customFormat="1" ht="21" customHeight="1">
      <c r="B29" s="49" t="s">
        <v>371</v>
      </c>
      <c r="C29" s="8"/>
      <c r="D29" s="8"/>
      <c r="E29" s="8" t="s">
        <v>372</v>
      </c>
      <c r="F29" s="8"/>
      <c r="G2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{"value":"Plus Illness","key":"Plus Illness","icon":"fa fa-stethoscope"}</v>
      </c>
      <c r="H2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{"value":"Plus Illness","key":"Plus Illness"}</v>
      </c>
      <c r="I2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{"label":"Plus Illness","value":"Plus Illness"}</v>
      </c>
    </row>
    <row r="30" spans="2:9" s="15" customFormat="1" ht="21" customHeight="1">
      <c r="B30" s="8" t="s">
        <v>125</v>
      </c>
      <c r="C30" s="8"/>
      <c r="D30" s="8"/>
      <c r="E30" s="9" t="s">
        <v>367</v>
      </c>
      <c r="F30" s="8"/>
      <c r="G3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 Cover","key":"No Cover","icon":"glyphicon glyphicon-remove md"}</v>
      </c>
      <c r="H3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 Cover","key":"No Cover"}</v>
      </c>
      <c r="I3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 Cover","value":"No Cover"}</v>
      </c>
    </row>
    <row r="31" spans="2:9" ht="29.25" thickBot="1">
      <c r="B31" s="52" t="s">
        <v>373</v>
      </c>
      <c r="C31" s="3" t="s">
        <v>71</v>
      </c>
      <c r="D31" s="3"/>
      <c r="E31" s="3"/>
      <c r="F31" s="3"/>
      <c r="G3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1"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2" spans="2:9" s="15" customFormat="1" ht="21" hidden="1" customHeight="1">
      <c r="B32" s="48"/>
      <c r="C32" s="8"/>
      <c r="D32" s="8"/>
      <c r="E32" s="8"/>
      <c r="F32" s="8"/>
      <c r="G3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3" spans="2:9" s="15" customFormat="1" ht="21" customHeight="1">
      <c r="B33" s="53" t="s">
        <v>374</v>
      </c>
      <c r="C33" s="11"/>
      <c r="D33" s="53" t="s">
        <v>375</v>
      </c>
      <c r="E33" s="8"/>
      <c r="F33" s="8"/>
      <c r="G3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{"value":"$500","key":"500"}</v>
      </c>
      <c r="H3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{"value":"$500","key":"500"}</v>
      </c>
      <c r="I3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{"label":"$500","value":"500"}</v>
      </c>
    </row>
    <row r="34" spans="2:9" s="15" customFormat="1" ht="21" customHeight="1">
      <c r="B34" s="53" t="s">
        <v>376</v>
      </c>
      <c r="C34" s="11"/>
      <c r="D34" s="53" t="s">
        <v>377</v>
      </c>
      <c r="E34" s="8"/>
      <c r="F34" s="8"/>
      <c r="G3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{"value":"$750","key":"750"}</v>
      </c>
      <c r="H3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{"value":"$750","key":"750"}</v>
      </c>
      <c r="I3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{"label":"$750","value":"750"}</v>
      </c>
    </row>
    <row r="35" spans="2:9" s="15" customFormat="1" ht="21" customHeight="1">
      <c r="B35" s="53" t="s">
        <v>378</v>
      </c>
      <c r="C35" s="11"/>
      <c r="D35" s="53" t="s">
        <v>379</v>
      </c>
      <c r="E35" s="8"/>
      <c r="F35" s="8"/>
      <c r="G3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{"value":"$1000","key":"1000"}</v>
      </c>
      <c r="H3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{"value":"$1000","key":"1000"}</v>
      </c>
      <c r="I3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{"label":"$1000","value":"1000"}</v>
      </c>
    </row>
    <row r="36" spans="2:9" ht="29.25" thickBot="1">
      <c r="B36" s="52" t="s">
        <v>82</v>
      </c>
      <c r="C36" s="3" t="s">
        <v>71</v>
      </c>
      <c r="D36" s="3"/>
      <c r="E36" s="3"/>
      <c r="F36" s="3"/>
      <c r="G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7" spans="2:9" s="15" customFormat="1" ht="21" hidden="1" customHeight="1">
      <c r="B37" s="48"/>
      <c r="C37" s="8"/>
      <c r="D37" s="8"/>
      <c r="E37" s="8"/>
      <c r="F37" s="8"/>
      <c r="G3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8" spans="2:9" s="15" customFormat="1" ht="21" customHeight="1">
      <c r="B38" s="48" t="s">
        <v>102</v>
      </c>
      <c r="C38" s="8"/>
      <c r="D38" s="8"/>
      <c r="E38" s="8"/>
      <c r="F38" s="8"/>
      <c r="G3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{"value":"0","key":"0"}</v>
      </c>
      <c r="H3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{"value":"0","key":"0"}</v>
      </c>
      <c r="I3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{"label":"0","value":"0"}</v>
      </c>
    </row>
    <row r="39" spans="2:9" s="15" customFormat="1" ht="21" customHeight="1">
      <c r="B39" s="53" t="s">
        <v>380</v>
      </c>
      <c r="C39" s="11"/>
      <c r="D39" s="8"/>
      <c r="E39" s="8"/>
      <c r="F39" s="8"/>
      <c r="G3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{"value":"1","key":"1"}</v>
      </c>
      <c r="H3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{"value":"1","key":"1"}</v>
      </c>
      <c r="I3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{"label":"1","value":"1"}</v>
      </c>
    </row>
    <row r="40" spans="2:9" s="15" customFormat="1" ht="21" customHeight="1">
      <c r="B40" s="53" t="s">
        <v>83</v>
      </c>
      <c r="C40" s="11"/>
      <c r="D40" s="8"/>
      <c r="E40" s="8"/>
      <c r="F40" s="8"/>
      <c r="G4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{"value":"2","key":"2"}</v>
      </c>
      <c r="H4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{"value":"2","key":"2"}</v>
      </c>
      <c r="I4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{"label":"2","value":"2"}</v>
      </c>
    </row>
    <row r="41" spans="2:9" s="15" customFormat="1" ht="21" customHeight="1">
      <c r="B41" s="53" t="s">
        <v>98</v>
      </c>
      <c r="C41" s="11"/>
      <c r="D41" s="8"/>
      <c r="E41" s="8"/>
      <c r="F41" s="8"/>
      <c r="G4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{"value":"3","key":"3"}</v>
      </c>
      <c r="H4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{"value":"3","key":"3"}</v>
      </c>
      <c r="I4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{"label":"3","value":"3"}</v>
      </c>
    </row>
    <row r="42" spans="2:9" s="15" customFormat="1" ht="21" customHeight="1">
      <c r="B42" s="53" t="s">
        <v>381</v>
      </c>
      <c r="C42" s="11"/>
      <c r="D42" s="8"/>
      <c r="E42" s="8"/>
      <c r="F42" s="8"/>
      <c r="G4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{"value":"4","key":"4"}</v>
      </c>
      <c r="H4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{"value":"4","key":"4"}</v>
      </c>
      <c r="I4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{"label":"4","value":"4"}</v>
      </c>
    </row>
    <row r="43" spans="2:9" s="15" customFormat="1" ht="21" customHeight="1">
      <c r="B43" s="53" t="s">
        <v>382</v>
      </c>
      <c r="C43" s="11"/>
      <c r="D43" s="8"/>
      <c r="E43" s="8"/>
      <c r="F43" s="8"/>
      <c r="G4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{"value":"5","key":"5"}</v>
      </c>
      <c r="H4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{"value":"5","key":"5"}</v>
      </c>
      <c r="I4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{"label":"5","value":"5"}</v>
      </c>
    </row>
    <row r="44" spans="2:9" s="15" customFormat="1" ht="21" customHeight="1">
      <c r="B44" s="53" t="s">
        <v>246</v>
      </c>
      <c r="C44" s="11"/>
      <c r="D44" s="8"/>
      <c r="E44" s="8"/>
      <c r="F44" s="8"/>
      <c r="G4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{"value":"6","key":"6"}</v>
      </c>
      <c r="H4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{"value":"6","key":"6"}</v>
      </c>
      <c r="I4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{"label":"6","value":"6"}</v>
      </c>
    </row>
    <row r="45" spans="2:9" s="15" customFormat="1" ht="21" customHeight="1">
      <c r="B45" s="48" t="s">
        <v>383</v>
      </c>
      <c r="C45" s="11"/>
      <c r="D45" s="8"/>
      <c r="E45" s="8"/>
      <c r="F45" s="8"/>
      <c r="G4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{"value":"7","key":"7"}</v>
      </c>
      <c r="H4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{"value":"7","key":"7"}</v>
      </c>
      <c r="I4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{"label":"7","value":"7"}</v>
      </c>
    </row>
    <row r="46" spans="2:9" s="15" customFormat="1" ht="21" customHeight="1">
      <c r="B46" s="48" t="s">
        <v>384</v>
      </c>
      <c r="C46" s="11"/>
      <c r="D46" s="8"/>
      <c r="E46" s="8"/>
      <c r="F46" s="8"/>
      <c r="G4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{"value":"8","key":"8"}</v>
      </c>
      <c r="H46"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{"value":"8","key":"8"}</v>
      </c>
      <c r="I4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{"label":"8","value":"8"}</v>
      </c>
    </row>
    <row r="47" spans="2:9" s="15" customFormat="1" ht="21" customHeight="1">
      <c r="B47" s="48" t="s">
        <v>385</v>
      </c>
      <c r="C47" s="11"/>
      <c r="D47" s="8"/>
      <c r="E47" s="8"/>
      <c r="F47" s="8"/>
      <c r="G4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{"value":"9","key":"9"}</v>
      </c>
      <c r="H4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{"value":"9","key":"9"}</v>
      </c>
      <c r="I4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{"label":"9","value":"9"}</v>
      </c>
    </row>
    <row r="48" spans="2:9" s="15" customFormat="1" ht="21" customHeight="1">
      <c r="B48" s="53" t="s">
        <v>386</v>
      </c>
      <c r="C48" s="11"/>
      <c r="D48" s="8"/>
      <c r="E48" s="8"/>
      <c r="F48" s="8"/>
      <c r="G4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{"value":"10","key":"10"}</v>
      </c>
      <c r="H4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{"value":"10","key":"10"}</v>
      </c>
      <c r="I4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{"label":"10","value":"10"}</v>
      </c>
    </row>
    <row r="49" spans="2:9" ht="29.25" thickBot="1">
      <c r="B49" s="52" t="s">
        <v>387</v>
      </c>
      <c r="C49" s="3" t="s">
        <v>71</v>
      </c>
      <c r="D49" s="3"/>
      <c r="E49" s="3"/>
      <c r="F49" s="3"/>
      <c r="G49"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9"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9"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0" spans="2:9" s="15" customFormat="1" ht="21" hidden="1" customHeight="1">
      <c r="B50" s="48"/>
      <c r="C50" s="8"/>
      <c r="D50" s="8"/>
      <c r="E50" s="8"/>
      <c r="F50" s="8"/>
      <c r="G5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1" spans="2:9" s="15" customFormat="1" ht="21" customHeight="1">
      <c r="B51" s="38"/>
      <c r="C51" s="18"/>
      <c r="D51" s="8"/>
      <c r="E51" s="8"/>
      <c r="F51" s="8"/>
      <c r="G5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2" spans="2:9" s="15" customFormat="1" ht="21" customHeight="1">
      <c r="B52" s="38"/>
      <c r="C52" s="18"/>
      <c r="D52" s="8"/>
      <c r="E52" s="8"/>
      <c r="F52" s="8"/>
      <c r="G5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3" spans="2:9" s="15" customFormat="1" ht="21" customHeight="1">
      <c r="B53" s="38"/>
      <c r="C53" s="18"/>
      <c r="D53" s="8"/>
      <c r="E53" s="8"/>
      <c r="F53" s="8"/>
      <c r="G5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4" spans="2:9" s="15" customFormat="1" ht="21" customHeight="1">
      <c r="B54" s="48"/>
      <c r="C54" s="8"/>
      <c r="D54" s="8"/>
      <c r="E54" s="8"/>
      <c r="F54" s="8"/>
      <c r="G5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5" spans="2:9" s="15" customFormat="1" ht="21" customHeight="1">
      <c r="B55" s="48"/>
      <c r="C55" s="8"/>
      <c r="D55" s="8"/>
      <c r="E55" s="8"/>
      <c r="F55" s="8"/>
      <c r="G5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6" spans="2:9" s="15" customFormat="1" ht="21" customHeight="1">
      <c r="B56" s="48"/>
      <c r="C56" s="8"/>
      <c r="D56" s="8"/>
      <c r="E56" s="8"/>
      <c r="F56" s="8"/>
      <c r="G5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7" spans="2:9" ht="29.25" thickBot="1">
      <c r="B57" s="52" t="s">
        <v>107</v>
      </c>
      <c r="C57" s="3" t="s">
        <v>71</v>
      </c>
      <c r="D57" s="3"/>
      <c r="E57" s="3"/>
      <c r="F57" s="3"/>
      <c r="G5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7"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8" spans="2:9" s="15" customFormat="1" ht="21" hidden="1" customHeight="1">
      <c r="B58" s="48"/>
      <c r="C58" s="8"/>
      <c r="D58" s="8"/>
      <c r="E58" s="8"/>
      <c r="F58" s="8"/>
      <c r="G5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9" spans="2:9" s="15" customFormat="1" ht="21" customHeight="1">
      <c r="B59" s="8" t="s">
        <v>71</v>
      </c>
      <c r="C59" s="8"/>
      <c r="D59" s="8"/>
      <c r="E59" s="9" t="s">
        <v>388</v>
      </c>
      <c r="F59" s="8"/>
      <c r="G5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{"value":"Yes","key":"Yes","icon":"glyphicon glyphicon-ok md"}</v>
      </c>
      <c r="H5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{"value":"Yes","key":"Yes"}</v>
      </c>
      <c r="I5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{"label":"Yes","value":"Yes"}</v>
      </c>
    </row>
    <row r="60" spans="2:9" s="15" customFormat="1" ht="21" customHeight="1">
      <c r="B60" s="8" t="s">
        <v>111</v>
      </c>
      <c r="C60" s="8"/>
      <c r="D60" s="8"/>
      <c r="E60" s="9" t="s">
        <v>367</v>
      </c>
      <c r="F60" s="8"/>
      <c r="G6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{"value":"No","key":"No","icon":"glyphicon glyphicon-remove md"}</v>
      </c>
      <c r="H6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{"value":"No","key":"No"}</v>
      </c>
      <c r="I6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{"label":"No","value":"No"}</v>
      </c>
    </row>
    <row r="61" spans="2:9" ht="29.25" thickBot="1">
      <c r="B61" s="52" t="s">
        <v>387</v>
      </c>
      <c r="C61" s="3" t="s">
        <v>71</v>
      </c>
      <c r="D61" s="3"/>
      <c r="E61" s="3"/>
      <c r="F61" s="3"/>
      <c r="G6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1"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2" spans="2:9" s="15" customFormat="1" ht="21" hidden="1" customHeight="1">
      <c r="B62" s="48"/>
      <c r="C62" s="8"/>
      <c r="D62" s="8"/>
      <c r="E62" s="8"/>
      <c r="F62" s="8"/>
      <c r="G6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3" spans="2:9" s="15" customFormat="1" ht="21" customHeight="1">
      <c r="B63" s="48"/>
      <c r="C63" s="8"/>
      <c r="D63" s="8"/>
      <c r="E63" s="9"/>
      <c r="F63" s="8"/>
      <c r="G6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4" spans="2:9" s="15" customFormat="1" ht="21" customHeight="1">
      <c r="B64" s="48"/>
      <c r="C64" s="8"/>
      <c r="D64" s="8"/>
      <c r="E64" s="9"/>
      <c r="F64" s="8"/>
      <c r="G6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4"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4"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5" spans="2:9" ht="29.25" thickBot="1">
      <c r="B65" s="52" t="s">
        <v>387</v>
      </c>
      <c r="C65" s="3" t="s">
        <v>71</v>
      </c>
      <c r="D65" s="3"/>
      <c r="E65" s="3"/>
      <c r="F65" s="3"/>
      <c r="G65"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5"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5"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6" spans="2:9" s="15" customFormat="1" ht="21" hidden="1" customHeight="1">
      <c r="B66" s="48"/>
      <c r="C66" s="8"/>
      <c r="D66" s="8"/>
      <c r="E66" s="8"/>
      <c r="F66" s="8"/>
      <c r="G6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7" spans="2:9" s="15" customFormat="1" ht="21" customHeight="1">
      <c r="B67" s="48"/>
      <c r="C67" s="8"/>
      <c r="D67" s="8"/>
      <c r="E67" s="9"/>
      <c r="F67" s="8"/>
      <c r="G6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8" spans="2:9" s="15" customFormat="1" ht="21" customHeight="1">
      <c r="B68" s="48"/>
      <c r="C68" s="8"/>
      <c r="D68" s="8"/>
      <c r="E68" s="9"/>
      <c r="F68" s="8"/>
      <c r="G6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9" spans="2:9" s="15" customFormat="1" ht="21" customHeight="1">
      <c r="B69" s="48"/>
      <c r="C69" s="8"/>
      <c r="D69" s="8"/>
      <c r="E69" s="9"/>
      <c r="F69" s="8"/>
      <c r="G6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0" spans="2:9" ht="29.25" thickBot="1">
      <c r="B70" s="52" t="s">
        <v>387</v>
      </c>
      <c r="C70" s="3" t="s">
        <v>71</v>
      </c>
      <c r="D70" s="3"/>
      <c r="E70" s="3"/>
      <c r="F70" s="3"/>
      <c r="G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1" spans="2:9" s="15" customFormat="1" ht="21" hidden="1" customHeight="1">
      <c r="B71" s="48"/>
      <c r="C71" s="8"/>
      <c r="D71" s="8"/>
      <c r="E71" s="8"/>
      <c r="F71" s="8"/>
      <c r="G7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2" spans="2:9" s="15" customFormat="1" ht="21" customHeight="1">
      <c r="B72" s="48"/>
      <c r="C72" s="8"/>
      <c r="D72" s="8"/>
      <c r="E72" s="9"/>
      <c r="F72" s="8"/>
      <c r="G7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3" spans="2:9" s="15" customFormat="1" ht="21" customHeight="1">
      <c r="B73" s="48"/>
      <c r="C73" s="8"/>
      <c r="D73" s="8"/>
      <c r="E73" s="9"/>
      <c r="F73" s="8"/>
      <c r="G7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4" spans="2:9" ht="29.25" thickBot="1">
      <c r="B74" s="52" t="s">
        <v>387</v>
      </c>
      <c r="C74" s="3" t="s">
        <v>71</v>
      </c>
      <c r="D74" s="3"/>
      <c r="E74" s="3"/>
      <c r="F74" s="3"/>
      <c r="G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5" spans="2:9" s="15" customFormat="1" ht="21" hidden="1" customHeight="1">
      <c r="B75" s="48"/>
      <c r="C75" s="8"/>
      <c r="D75" s="8"/>
      <c r="E75" s="8"/>
      <c r="F75" s="8"/>
      <c r="G7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6" spans="2:9" s="15" customFormat="1" ht="21" customHeight="1">
      <c r="B76" s="48"/>
      <c r="C76" s="8"/>
      <c r="D76" s="8"/>
      <c r="E76" s="8"/>
      <c r="F76" s="8"/>
      <c r="G76"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6"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6"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7" spans="2:9" s="15" customFormat="1" ht="21" customHeight="1">
      <c r="B77" s="48"/>
      <c r="C77" s="8"/>
      <c r="D77" s="8"/>
      <c r="E77" s="8"/>
      <c r="F77" s="8"/>
      <c r="G7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8" spans="2:9" s="15" customFormat="1" ht="21" customHeight="1">
      <c r="B78" s="48"/>
      <c r="C78" s="8"/>
      <c r="D78" s="8"/>
      <c r="E78" s="8"/>
      <c r="F78" s="8"/>
      <c r="G7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9" spans="2:9" s="15" customFormat="1" ht="21" customHeight="1">
      <c r="B79" s="48"/>
      <c r="C79" s="8"/>
      <c r="D79" s="8"/>
      <c r="E79" s="8"/>
      <c r="F79" s="8"/>
      <c r="G7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0" spans="2:9" s="15" customFormat="1" ht="21" customHeight="1">
      <c r="B80" s="48"/>
      <c r="C80" s="8"/>
      <c r="D80" s="8"/>
      <c r="E80" s="8"/>
      <c r="F80" s="8"/>
      <c r="G8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0"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1" spans="2:9" s="15" customFormat="1" ht="21" customHeight="1">
      <c r="B81" s="48"/>
      <c r="C81" s="8"/>
      <c r="D81" s="8"/>
      <c r="E81" s="8"/>
      <c r="F81" s="8"/>
      <c r="G8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2" spans="2:9" s="15" customFormat="1" ht="21" customHeight="1">
      <c r="B82" s="48"/>
      <c r="C82" s="8"/>
      <c r="D82" s="8"/>
      <c r="E82" s="8"/>
      <c r="F82" s="8"/>
      <c r="G82"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2"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2"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3" spans="2:9" s="15" customFormat="1" ht="21" customHeight="1">
      <c r="B83" s="48"/>
      <c r="C83" s="8"/>
      <c r="D83" s="8"/>
      <c r="E83" s="8"/>
      <c r="F83" s="8"/>
      <c r="G8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4" spans="2:9" ht="29.25" thickBot="1">
      <c r="B84" s="52" t="s">
        <v>387</v>
      </c>
      <c r="C84" s="3" t="s">
        <v>71</v>
      </c>
      <c r="D84" s="3"/>
      <c r="E84" s="3"/>
      <c r="F84" s="3"/>
      <c r="G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5" spans="2:9" s="15" customFormat="1" ht="21" hidden="1" customHeight="1">
      <c r="B85" s="48"/>
      <c r="C85" s="42"/>
      <c r="D85" s="8"/>
      <c r="E85" s="8"/>
      <c r="F85" s="8"/>
      <c r="G8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6" spans="2:9" ht="29.25" thickBot="1">
      <c r="B86" s="52" t="s">
        <v>389</v>
      </c>
      <c r="C86" s="3" t="s">
        <v>71</v>
      </c>
      <c r="D86" s="3"/>
      <c r="E86" s="3"/>
      <c r="F86" s="3"/>
      <c r="G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7" spans="2:9" s="15" customFormat="1" ht="21" hidden="1" customHeight="1">
      <c r="B87" s="48"/>
      <c r="C87" s="42"/>
      <c r="D87" s="8"/>
      <c r="E87" s="8"/>
      <c r="F87" s="8"/>
      <c r="G8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8" spans="2:9" ht="29.25" thickBot="1">
      <c r="B88" s="52" t="s">
        <v>390</v>
      </c>
      <c r="C88" s="3" t="s">
        <v>71</v>
      </c>
      <c r="D88" s="3"/>
      <c r="E88" s="3"/>
      <c r="F88" s="3"/>
      <c r="G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9" spans="2:9" s="15" customFormat="1" ht="21" hidden="1" customHeight="1">
      <c r="B89" s="48"/>
      <c r="C89" s="42"/>
      <c r="D89" s="8"/>
      <c r="E89" s="8"/>
      <c r="F89" s="8"/>
      <c r="G8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0" spans="2:9" ht="29.25" thickBot="1">
      <c r="B90" s="52" t="s">
        <v>391</v>
      </c>
      <c r="C90" s="3" t="s">
        <v>71</v>
      </c>
      <c r="D90" s="3"/>
      <c r="E90" s="3"/>
      <c r="F90" s="3"/>
      <c r="G9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1" spans="2:9" s="15" customFormat="1" ht="21" hidden="1" customHeight="1">
      <c r="B91" s="48"/>
      <c r="C91" s="42"/>
      <c r="D91" s="8"/>
      <c r="E91" s="8"/>
      <c r="F91" s="8"/>
      <c r="G9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2" spans="2:9" ht="29.25" thickBot="1">
      <c r="B92" s="52" t="s">
        <v>392</v>
      </c>
      <c r="C92" s="3" t="s">
        <v>71</v>
      </c>
      <c r="D92" s="3"/>
      <c r="E92" s="3"/>
      <c r="F92" s="3"/>
      <c r="G9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3" spans="2:9" s="15" customFormat="1" ht="21" hidden="1" customHeight="1">
      <c r="B93" s="48"/>
      <c r="C93" s="42"/>
      <c r="D93" s="8"/>
      <c r="E93" s="8"/>
      <c r="F93" s="8"/>
      <c r="G9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4" spans="2:9" ht="29.25" thickBot="1">
      <c r="B94" s="52" t="s">
        <v>393</v>
      </c>
      <c r="C94" s="3" t="s">
        <v>71</v>
      </c>
      <c r="D94" s="3"/>
      <c r="E94" s="3"/>
      <c r="F94" s="3"/>
      <c r="G9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5" spans="2:9" s="15" customFormat="1" ht="21" hidden="1" customHeight="1">
      <c r="B95" s="48"/>
      <c r="C95" s="42"/>
      <c r="D95" s="8"/>
      <c r="E95" s="8"/>
      <c r="F95" s="8"/>
      <c r="G9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6" spans="2:9" ht="29.25" thickBot="1">
      <c r="B96" s="52" t="s">
        <v>394</v>
      </c>
      <c r="C96" s="3" t="s">
        <v>71</v>
      </c>
      <c r="D96" s="3"/>
      <c r="E96" s="3"/>
      <c r="F96" s="3"/>
      <c r="G9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7" spans="2:9" s="15" customFormat="1" ht="21" hidden="1" customHeight="1">
      <c r="B97" s="48"/>
      <c r="C97" s="42"/>
      <c r="D97" s="8"/>
      <c r="E97" s="8"/>
      <c r="F97" s="8"/>
      <c r="G9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8" spans="2:9" ht="29.25" thickBot="1">
      <c r="B98" s="52" t="s">
        <v>395</v>
      </c>
      <c r="C98" s="3" t="s">
        <v>71</v>
      </c>
      <c r="D98" s="3"/>
      <c r="E98" s="3"/>
      <c r="F98" s="3"/>
      <c r="G9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9" spans="2:9" s="15" customFormat="1" ht="21" hidden="1" customHeight="1">
      <c r="B99" s="48"/>
      <c r="C99" s="42"/>
      <c r="D99" s="8"/>
      <c r="E99" s="8"/>
      <c r="F99" s="8"/>
      <c r="G9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0" spans="2:9" ht="29.25" thickBot="1">
      <c r="B100" s="52" t="s">
        <v>396</v>
      </c>
      <c r="C100" s="3" t="s">
        <v>71</v>
      </c>
      <c r="D100" s="3"/>
      <c r="E100" s="3"/>
      <c r="F100" s="3"/>
      <c r="G10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1" spans="2:9" s="15" customFormat="1" ht="21" hidden="1" customHeight="1">
      <c r="B101" s="48"/>
      <c r="C101" s="42"/>
      <c r="D101" s="8"/>
      <c r="E101" s="8"/>
      <c r="F101" s="8"/>
      <c r="G10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2" spans="2:9" ht="29.25" thickBot="1">
      <c r="B102" s="52" t="s">
        <v>397</v>
      </c>
      <c r="C102" s="3" t="s">
        <v>71</v>
      </c>
      <c r="D102" s="3"/>
      <c r="E102" s="3"/>
      <c r="F102" s="3"/>
      <c r="G10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3" spans="2:9" s="15" customFormat="1" ht="21" hidden="1" customHeight="1">
      <c r="B103" s="48"/>
      <c r="C103" s="42"/>
      <c r="D103" s="8"/>
      <c r="E103" s="8"/>
      <c r="F103" s="8"/>
      <c r="G10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4" spans="2:9" ht="29.25" thickBot="1">
      <c r="B104" s="52" t="s">
        <v>398</v>
      </c>
      <c r="C104" s="3" t="s">
        <v>71</v>
      </c>
      <c r="D104" s="3"/>
      <c r="E104" s="3"/>
      <c r="F104" s="3"/>
      <c r="G10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5" spans="2:9" s="15" customFormat="1" ht="21" hidden="1" customHeight="1">
      <c r="B105" s="48"/>
      <c r="C105" s="42"/>
      <c r="D105" s="8"/>
      <c r="E105" s="8"/>
      <c r="F105" s="8"/>
      <c r="G10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6" spans="2:9" ht="29.25" thickBot="1">
      <c r="B106" s="52" t="s">
        <v>399</v>
      </c>
      <c r="C106" s="3" t="s">
        <v>71</v>
      </c>
      <c r="D106" s="3"/>
      <c r="E106" s="3"/>
      <c r="F106" s="3"/>
      <c r="G10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7" spans="2:9" s="15" customFormat="1" ht="21" hidden="1" customHeight="1">
      <c r="B107" s="48"/>
      <c r="C107" s="42"/>
      <c r="D107" s="8"/>
      <c r="E107" s="8"/>
      <c r="F107" s="8"/>
      <c r="G10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8" spans="2:9" ht="29.25" thickBot="1">
      <c r="B108" s="52" t="s">
        <v>400</v>
      </c>
      <c r="C108" s="3" t="s">
        <v>71</v>
      </c>
      <c r="D108" s="3"/>
      <c r="E108" s="3"/>
      <c r="F108" s="3"/>
      <c r="G10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9" spans="2:9" s="15" customFormat="1" ht="21" hidden="1" customHeight="1">
      <c r="B109" s="48"/>
      <c r="C109" s="42"/>
      <c r="D109" s="8"/>
      <c r="E109" s="8"/>
      <c r="F109" s="8"/>
      <c r="G10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0" spans="2:9" ht="29.25" thickBot="1">
      <c r="B110" s="52" t="s">
        <v>401</v>
      </c>
      <c r="C110" s="3" t="s">
        <v>71</v>
      </c>
      <c r="D110" s="3"/>
      <c r="E110" s="3"/>
      <c r="F110" s="3"/>
      <c r="G1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1" spans="2:9" s="15" customFormat="1" ht="21" hidden="1" customHeight="1">
      <c r="B111" s="48"/>
      <c r="C111" s="42"/>
      <c r="D111" s="8"/>
      <c r="E111" s="8"/>
      <c r="F111" s="8"/>
      <c r="G11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2" spans="2:9" ht="29.25" thickBot="1">
      <c r="B112" s="52" t="s">
        <v>402</v>
      </c>
      <c r="C112" s="3" t="s">
        <v>71</v>
      </c>
      <c r="D112" s="3"/>
      <c r="E112" s="3"/>
      <c r="F112" s="3"/>
      <c r="G11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3" spans="2:9" s="15" customFormat="1" ht="21" hidden="1" customHeight="1">
      <c r="B113" s="48"/>
      <c r="C113" s="42"/>
      <c r="D113" s="8"/>
      <c r="E113" s="8"/>
      <c r="F113" s="8"/>
      <c r="G11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4" spans="2:9" ht="29.25" thickBot="1">
      <c r="B114" s="52" t="s">
        <v>403</v>
      </c>
      <c r="C114" s="3" t="s">
        <v>71</v>
      </c>
      <c r="D114" s="3"/>
      <c r="E114" s="3"/>
      <c r="F114" s="3"/>
      <c r="G11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5" spans="2:9" s="15" customFormat="1" ht="21" customHeight="1">
      <c r="B115" s="48"/>
      <c r="C115" s="42"/>
      <c r="D115" s="8"/>
      <c r="E115" s="8"/>
      <c r="F115" s="8"/>
      <c r="G115"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5"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5"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6" spans="2:9" s="15" customFormat="1" ht="29.25" thickBot="1">
      <c r="B116" s="52" t="s">
        <v>232</v>
      </c>
      <c r="C116" s="32" t="s">
        <v>71</v>
      </c>
      <c r="D116" s="32"/>
      <c r="E116" s="32"/>
      <c r="F116" s="32"/>
      <c r="G116"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6"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6" s="32"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7" spans="2:9" s="15" customFormat="1" ht="21" customHeight="1">
      <c r="B117" s="48"/>
      <c r="C117" s="42"/>
      <c r="D117" s="8"/>
      <c r="E117" s="8"/>
      <c r="F117" s="8"/>
      <c r="G117"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7"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7"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18" spans="2:9" s="15" customFormat="1" ht="21" customHeight="1">
      <c r="B118" s="48" t="s">
        <v>234</v>
      </c>
      <c r="C118" s="42"/>
      <c r="D118" s="8"/>
      <c r="E118" s="8"/>
      <c r="F118" s="8" t="str">
        <f>IF(Payment_Option_Annual&lt;&gt;"","false","true")</f>
        <v>false</v>
      </c>
      <c r="G118"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{"value":"Yearly","key":"Yearly","hideCondition":"false"}</v>
      </c>
      <c r="H118"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{"value":"Yearly","key":"Yearly","hideCondition":"false"}</v>
      </c>
      <c r="I118"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{"label":"Yearly","value":"Yearly","hideCondition":"false"}</v>
      </c>
    </row>
    <row r="119" spans="2:9" s="15" customFormat="1" ht="21" customHeight="1">
      <c r="B119" s="48" t="s">
        <v>404</v>
      </c>
      <c r="C119" s="42"/>
      <c r="D119" s="8"/>
      <c r="E119" s="8"/>
      <c r="F119" s="8" t="str">
        <f>IF(Payment_Option_Monthly&lt;&gt;"","false","true")</f>
        <v>false</v>
      </c>
      <c r="G119"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{"value":"Monthly","key":"Monthly","hideCondition":"false"}</v>
      </c>
      <c r="H119"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{"value":"Monthly","key":"Monthly","hideCondition":"false"}</v>
      </c>
      <c r="I119"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{"label":"Monthly","value":"Monthly","hideCondition":"false"}</v>
      </c>
    </row>
    <row r="120" spans="2:9" s="15" customFormat="1" ht="21" customHeight="1">
      <c r="B120" s="48" t="s">
        <v>405</v>
      </c>
      <c r="C120" s="42"/>
      <c r="D120" s="8"/>
      <c r="E120" s="8"/>
      <c r="F120" s="8" t="str">
        <f>IF(Payment_Option_Fortnightly&lt;&gt;"","false","true")</f>
        <v>true</v>
      </c>
      <c r="G120"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{"value":"Fortnightly","key":"Fortnightly","hideCondition":"true"}</v>
      </c>
      <c r="H120"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{"value":"Fortnightly","key":"Fortnightly","hideCondition":"true"}</v>
      </c>
      <c r="I120"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{"label":"Fortnightly","value":"Fortnightly","hideCondition":"true"}</v>
      </c>
    </row>
    <row r="121" spans="2:9" s="15" customFormat="1" ht="21" customHeight="1">
      <c r="B121" s="48" t="s">
        <v>406</v>
      </c>
      <c r="C121" s="42"/>
      <c r="D121" s="8"/>
      <c r="E121" s="8"/>
      <c r="F121" s="8" t="str">
        <f>IF(Payment_Option_Weekly&lt;&gt;"","false","true")</f>
        <v>true</v>
      </c>
      <c r="G121"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{"value":"Weekly","key":"Weekly","hideCondition":"true"}</v>
      </c>
      <c r="H121"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{"value":"Weekly","key":"Weekly","hideCondition":"true"}</v>
      </c>
      <c r="I121"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{"label":"Weekly","value":"Weekly","hideCondition":"true"}</v>
      </c>
    </row>
    <row r="122" spans="2:9" s="15" customFormat="1" ht="29.25" thickBot="1">
      <c r="B122" s="52" t="s">
        <v>237</v>
      </c>
      <c r="C122" s="32" t="s">
        <v>71</v>
      </c>
      <c r="D122" s="32"/>
      <c r="E122" s="32"/>
      <c r="F122" s="32"/>
      <c r="G122"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2"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2" s="32"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3" spans="2:9" s="15" customFormat="1" ht="21" customHeight="1">
      <c r="B123" s="48"/>
      <c r="C123" s="42"/>
      <c r="D123" s="8"/>
      <c r="E123" s="8"/>
      <c r="F123" s="8"/>
      <c r="G123" s="8"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3" s="4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3" s="8"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24" spans="2:9" s="15" customFormat="1" ht="21" customHeight="1">
      <c r="B124" s="48" t="s">
        <v>407</v>
      </c>
      <c r="C124" s="42"/>
      <c r="D124" s="8"/>
      <c r="E124" s="8"/>
      <c r="F124" s="8"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24"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{"value":"Direct Debit","key":"Direct Debit","hideCondition":"paymentOption == 'Yearly'"}</v>
      </c>
      <c r="H124"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{"value":"Direct Debit","key":"Direct Debit","hideCondition":"paymentOption == 'Yearly'"}</v>
      </c>
      <c r="I124" s="8"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{"label":"Direct Debit","value":"Direct Debit","hideCondition":"paymentOption == 'Yearly'"}</v>
      </c>
    </row>
    <row r="125" spans="2:9" s="15" customFormat="1" ht="21" customHeight="1">
      <c r="B125" s="48" t="s">
        <v>408</v>
      </c>
      <c r="C125" s="42"/>
      <c r="D125" s="8"/>
      <c r="E125" s="8"/>
      <c r="F125" s="8"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25"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{"value":"Visa","key":"Visa","hideCondition":"paymentOption == 'Yearly'"}</v>
      </c>
      <c r="H125"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{"value":"Visa","key":"Visa","hideCondition":"paymentOption == 'Yearly'"}</v>
      </c>
      <c r="I125" s="8"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{"label":"Visa","value":"Visa","hideCondition":"paymentOption == 'Yearly'"}</v>
      </c>
    </row>
    <row r="126" spans="2:9" s="15" customFormat="1" ht="21" customHeight="1">
      <c r="B126" s="48" t="s">
        <v>409</v>
      </c>
      <c r="C126" s="42"/>
      <c r="D126" s="8"/>
      <c r="E126" s="8"/>
      <c r="F126" s="8"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26"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{"value":"Mastercard","key":"Mastercard","hideCondition":"paymentOption == 'Yearly'"}</v>
      </c>
      <c r="H126" s="42"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{"value":"Mastercard","key":"Mastercard","hideCondition":"paymentOption == 'Yearly'"}</v>
      </c>
      <c r="I126" s="8"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{"label":"Mastercard","value":"Mastercard","hideCondition":"paymentOption == 'Yearly'"}</v>
      </c>
    </row>
    <row r="127" spans="2:9" s="15" customFormat="1" ht="29.25" thickBot="1">
      <c r="B127" s="32" t="s">
        <v>410</v>
      </c>
      <c r="C127" s="32" t="s">
        <v>71</v>
      </c>
      <c r="D127" s="32"/>
      <c r="E127" s="32"/>
      <c r="F127" s="32"/>
      <c r="G127"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7" s="32"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7" s="32"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P15"/>
  <sheetViews>
    <sheetView workbookViewId="0">
      <selection activeCell="O15" sqref="O15"/>
    </sheetView>
  </sheetViews>
  <sheetFormatPr defaultColWidth="9.125" defaultRowHeight="21" customHeight="1"/>
  <cols>
    <col min="1" max="1" width="9.125" style="2" customWidth="1"/>
    <col min="2" max="2" width="57.125" style="2" customWidth="1"/>
    <col min="3" max="3" width="13.875" style="2" hidden="1" customWidth="1"/>
    <col min="4" max="4" width="24" style="2" hidden="1" customWidth="1"/>
    <col min="5" max="6" width="34" style="2" hidden="1" customWidth="1"/>
    <col min="7" max="7" width="30.375" style="2" hidden="1" customWidth="1"/>
    <col min="8" max="10" width="69.75" style="2" hidden="1" customWidth="1"/>
    <col min="11" max="13" width="31.25" style="2" hidden="1" customWidth="1"/>
    <col min="14" max="14" width="33.625" style="2" hidden="1" customWidth="1"/>
    <col min="15" max="15" width="28.625" style="2" customWidth="1"/>
    <col min="16" max="16" width="250.75" style="2" customWidth="1"/>
    <col min="17" max="21" width="9.125" style="2"/>
    <col min="22" max="22" width="20.75" style="2" customWidth="1"/>
    <col min="23" max="16384" width="9.125" style="2"/>
  </cols>
  <sheetData>
    <row r="2" spans="2:16" ht="47.25" thickBot="1">
      <c r="B2" s="14" t="s">
        <v>411</v>
      </c>
      <c r="C2" s="14"/>
      <c r="D2" s="14"/>
      <c r="E2" s="14"/>
      <c r="F2" s="14"/>
      <c r="G2" s="14"/>
      <c r="H2" s="14"/>
      <c r="I2" s="14"/>
      <c r="J2" s="14"/>
      <c r="K2" s="14"/>
      <c r="L2" s="14"/>
      <c r="M2" s="14"/>
      <c r="N2" s="14"/>
      <c r="O2" s="14"/>
      <c r="P2" s="14"/>
    </row>
    <row r="4" spans="2:16" ht="15">
      <c r="B4" t="s">
        <v>1</v>
      </c>
      <c r="C4" t="s">
        <v>2</v>
      </c>
      <c r="D4" t="s">
        <v>3</v>
      </c>
      <c r="E4" t="s">
        <v>4</v>
      </c>
      <c r="F4" t="s">
        <v>5</v>
      </c>
      <c r="G4" t="s">
        <v>47</v>
      </c>
      <c r="H4" t="s">
        <v>412</v>
      </c>
      <c r="I4" s="91" t="s">
        <v>58</v>
      </c>
      <c r="J4" s="91" t="s">
        <v>59</v>
      </c>
      <c r="K4" s="1" t="s">
        <v>67</v>
      </c>
      <c r="L4" s="1" t="s">
        <v>65</v>
      </c>
      <c r="M4" s="1" t="s">
        <v>66</v>
      </c>
      <c r="N4" s="1" t="s">
        <v>69</v>
      </c>
      <c r="O4" t="s">
        <v>6</v>
      </c>
      <c r="P4" t="s">
        <v>413</v>
      </c>
    </row>
    <row r="5" spans="2:16" ht="29.25" thickBot="1">
      <c r="B5" s="3" t="s">
        <v>414</v>
      </c>
      <c r="C5" s="3" t="s">
        <v>71</v>
      </c>
      <c r="D5"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3" t="str">
        <f>IF(Table_Triggers[[#This Row],[Header]]="Yes","",IF(Table_Triggers[[#This Row],[Property]]&lt;&gt;"",SUBSTITUTE(Table_Triggers[[#This Row],[Type]]," ","")&amp;SUBSTITUTE(Table_Triggers[[#This Row],[Property]]," ",""),""))</f>
        <v/>
      </c>
      <c r="G5" s="3" t="str">
        <f>IF(Table_Triggers[[#This Row],[Header]]&lt;&gt;"Yes",IF(Table_Triggers[[#This Row],[Value]]=FALSE,"false",IF(Table_Triggers[[#This Row],[Value]]=TRUE,"true","")),"")</f>
        <v/>
      </c>
      <c r="H5" s="3" t="str">
        <f xml:space="preserve">
IF(AND(Table_Triggers[[#This Row],[Header]]&lt;&gt;"Yes",Table_Triggers[[#This Row],[Property]]&lt;&gt;"",Table_Triggers[[#This Row],[Text]]&lt;&gt;""),
"""" &amp;  Table_Triggers[[#This Row],[Key]] &amp; """: """ &amp; Table_Triggers[[#This Row],[Message]] &amp; """",
"")</f>
        <v/>
      </c>
      <c r="I5"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"softReferral":{"history": "","insolvency": ""},</v>
      </c>
      <c r="J5" s="3">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3" t="str">
        <f ca="1">IF(ISNUMBER(Table_Triggers[[#This Row],[Config Use Row]]),INDEX(Table_Triggers[Config Rollup],Table_Triggers[[#This Row],[Config Use Row]]),"")</f>
        <v>"softReferral":{"history": "","insolvency": ""},</v>
      </c>
      <c r="L5" s="3" t="str">
        <f xml:space="preserve">
IF(AND(Table_Triggers[[#This Row],[Header]]&lt;&gt;"Yes",Table_Triggers[[#This Row],[Property]]&lt;&gt;"",Table_Triggers[[#This Row],[Text]]&lt;&gt;""),
""""&amp;Table_Triggers[[#This Row],[Key]]&amp;""":"&amp;Table_Triggers[[#This Row],[Text]],
"")</f>
        <v/>
      </c>
      <c r="M5"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"softReferral":{"history":false,"insolvency":false},</v>
      </c>
      <c r="N5" s="3" t="str">
        <f ca="1">IF(ISNUMBER(Table_Triggers[[#This Row],[Config Use Row]]),INDEX(Table_Triggers[Calculation Rollup],Table_Triggers[[#This Row],[Config Use Row]]),"")</f>
        <v>"softReferral":{"history":false,"insolvency":false},</v>
      </c>
      <c r="O5" s="3"/>
      <c r="P5" s="3"/>
    </row>
    <row r="6" spans="2:16" s="15" customFormat="1" ht="21" customHeight="1">
      <c r="B6" s="8"/>
      <c r="C6" s="8"/>
      <c r="D6"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8" t="str">
        <f>IF(Table_Triggers[[#This Row],[Header]]="Yes","",IF(Table_Triggers[[#This Row],[Property]]&lt;&gt;"",SUBSTITUTE(Table_Triggers[[#This Row],[Type]]," ","")&amp;SUBSTITUTE(Table_Triggers[[#This Row],[Property]]," ",""),""))</f>
        <v/>
      </c>
      <c r="G6" s="8" t="str">
        <f>IF(Table_Triggers[[#This Row],[Header]]&lt;&gt;"Yes",IF(Table_Triggers[[#This Row],[Value]]=FALSE,"false",IF(Table_Triggers[[#This Row],[Value]]=TRUE,"true","")),"")</f>
        <v>false</v>
      </c>
      <c r="H6" s="8" t="str">
        <f xml:space="preserve">
IF(AND(Table_Triggers[[#This Row],[Header]]&lt;&gt;"Yes",Table_Triggers[[#This Row],[Property]]&lt;&gt;"",Table_Triggers[[#This Row],[Text]]&lt;&gt;""),
"""" &amp;  Table_Triggers[[#This Row],[Key]] &amp; """: """ &amp; Table_Triggers[[#This Row],[Message]] &amp; """",
"")</f>
        <v/>
      </c>
      <c r="I6"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6" s="8">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6" s="8" t="str">
        <f ca="1">IF(ISNUMBER(Table_Triggers[[#This Row],[Config Use Row]]),INDEX(Table_Triggers[Config Rollup],Table_Triggers[[#This Row],[Config Use Row]]),"")</f>
        <v>"hardReferral":{},</v>
      </c>
      <c r="L6" s="8" t="str">
        <f xml:space="preserve">
IF(AND(Table_Triggers[[#This Row],[Header]]&lt;&gt;"Yes",Table_Triggers[[#This Row],[Property]]&lt;&gt;"",Table_Triggers[[#This Row],[Text]]&lt;&gt;""),
""""&amp;Table_Triggers[[#This Row],[Key]]&amp;""":"&amp;Table_Triggers[[#This Row],[Text]],
"")</f>
        <v/>
      </c>
      <c r="M6"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6" s="8" t="str">
        <f ca="1">IF(ISNUMBER(Table_Triggers[[#This Row],[Config Use Row]]),INDEX(Table_Triggers[Calculation Rollup],Table_Triggers[[#This Row],[Config Use Row]]),"")</f>
        <v>"hardReferral":{},</v>
      </c>
      <c r="O6" s="8"/>
      <c r="P6" s="8"/>
    </row>
    <row r="7" spans="2:16" s="15" customFormat="1" ht="21" customHeight="1">
      <c r="B7" s="8" t="s">
        <v>219</v>
      </c>
      <c r="C7" s="8"/>
      <c r="D7"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7"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history</v>
      </c>
      <c r="F7" s="8" t="str">
        <f ca="1">IF(Table_Triggers[[#This Row],[Header]]="Yes","",IF(Table_Triggers[[#This Row],[Property]]&lt;&gt;"",SUBSTITUTE(Table_Triggers[[#This Row],[Type]]," ","")&amp;SUBSTITUTE(Table_Triggers[[#This Row],[Property]]," ",""),""))</f>
        <v>SoftReferralHistory</v>
      </c>
      <c r="G7" s="8" t="str">
        <f>IF(Table_Triggers[[#This Row],[Header]]&lt;&gt;"Yes",IF(Table_Triggers[[#This Row],[Value]]=FALSE,"false",IF(Table_Triggers[[#This Row],[Value]]=TRUE,"true","")),"")</f>
        <v>false</v>
      </c>
      <c r="H7" s="8" t="str">
        <f xml:space="preserve">
IF(AND(Table_Triggers[[#This Row],[Header]]&lt;&gt;"Yes",Table_Triggers[[#This Row],[Property]]&lt;&gt;"",Table_Triggers[[#This Row],[Text]]&lt;&gt;""),
"""" &amp;  Table_Triggers[[#This Row],[Key]] &amp; """: """ &amp; Table_Triggers[[#This Row],[Message]] &amp; """",
"")</f>
        <v>"history": ""</v>
      </c>
      <c r="I7"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7" s="8">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7</v>
      </c>
      <c r="K7" s="8" t="str">
        <f ca="1">IF(ISNUMBER(Table_Triggers[[#This Row],[Config Use Row]]),INDEX(Table_Triggers[Config Rollup],Table_Triggers[[#This Row],[Config Use Row]]),"")</f>
        <v>"decline":{},</v>
      </c>
      <c r="L7" s="8" t="str">
        <f xml:space="preserve">
IF(AND(Table_Triggers[[#This Row],[Header]]&lt;&gt;"Yes",Table_Triggers[[#This Row],[Property]]&lt;&gt;"",Table_Triggers[[#This Row],[Text]]&lt;&gt;""),
""""&amp;Table_Triggers[[#This Row],[Key]]&amp;""":"&amp;Table_Triggers[[#This Row],[Text]],
"")</f>
        <v>"history":false</v>
      </c>
      <c r="M7"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7" s="8" t="str">
        <f ca="1">IF(ISNUMBER(Table_Triggers[[#This Row],[Config Use Row]]),INDEX(Table_Triggers[Calculation Rollup],Table_Triggers[[#This Row],[Config Use Row]]),"")</f>
        <v>"decline":{},</v>
      </c>
      <c r="O7" s="8" t="b">
        <f>'Question Sets'!AK52="TRUE"</f>
        <v>0</v>
      </c>
      <c r="P7" s="89"/>
    </row>
    <row r="8" spans="2:16" s="15" customFormat="1" ht="21" customHeight="1">
      <c r="B8" s="8" t="s">
        <v>224</v>
      </c>
      <c r="C8" s="8"/>
      <c r="D8"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8"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insolvency</v>
      </c>
      <c r="F8" s="8" t="str">
        <f ca="1">IF(Table_Triggers[[#This Row],[Header]]="Yes","",IF(Table_Triggers[[#This Row],[Property]]&lt;&gt;"",SUBSTITUTE(Table_Triggers[[#This Row],[Type]]," ","")&amp;SUBSTITUTE(Table_Triggers[[#This Row],[Property]]," ",""),""))</f>
        <v>SoftReferralInsolvency</v>
      </c>
      <c r="G8" s="8" t="str">
        <f>IF(Table_Triggers[[#This Row],[Header]]&lt;&gt;"Yes",IF(Table_Triggers[[#This Row],[Value]]=FALSE,"false",IF(Table_Triggers[[#This Row],[Value]]=TRUE,"true","")),"")</f>
        <v>false</v>
      </c>
      <c r="H8" s="8" t="str">
        <f xml:space="preserve">
IF(AND(Table_Triggers[[#This Row],[Header]]&lt;&gt;"Yes",Table_Triggers[[#This Row],[Property]]&lt;&gt;"",Table_Triggers[[#This Row],[Text]]&lt;&gt;""),
"""" &amp;  Table_Triggers[[#This Row],[Key]] &amp; """: """ &amp; Table_Triggers[[#This Row],[Message]] &amp; """",
"")</f>
        <v>"insolvency": ""</v>
      </c>
      <c r="I8"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"insolvency": ""</v>
      </c>
      <c r="J8" s="8">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9</v>
      </c>
      <c r="K8" s="8" t="str">
        <f ca="1">IF(ISNUMBER(Table_Triggers[[#This Row],[Config Use Row]]),INDEX(Table_Triggers[Config Rollup],Table_Triggers[[#This Row],[Config Use Row]]),"")</f>
        <v>"error":{"noCoverSelected": ""},</v>
      </c>
      <c r="L8" s="8" t="str">
        <f xml:space="preserve">
IF(AND(Table_Triggers[[#This Row],[Header]]&lt;&gt;"Yes",Table_Triggers[[#This Row],[Property]]&lt;&gt;"",Table_Triggers[[#This Row],[Text]]&lt;&gt;""),
""""&amp;Table_Triggers[[#This Row],[Key]]&amp;""":"&amp;Table_Triggers[[#This Row],[Text]],
"")</f>
        <v>"insolvency":false</v>
      </c>
      <c r="M8"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"insolvency":false</v>
      </c>
      <c r="N8" s="8" t="str">
        <f ca="1">IF(ISNUMBER(Table_Triggers[[#This Row],[Config Use Row]]),INDEX(Table_Triggers[Calculation Rollup],Table_Triggers[[#This Row],[Config Use Row]]),"")</f>
        <v>"error":{"noCoverSelected":false},</v>
      </c>
      <c r="O8" s="8" t="b">
        <f>'Question Sets'!AK54="TRUE"</f>
        <v>0</v>
      </c>
      <c r="P8" s="8"/>
    </row>
    <row r="9" spans="2:16" ht="29.25" thickBot="1">
      <c r="B9" s="3" t="s">
        <v>415</v>
      </c>
      <c r="C9" s="3" t="s">
        <v>71</v>
      </c>
      <c r="D9"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9" s="3" t="str">
        <f>IF(Table_Triggers[[#This Row],[Header]]="Yes","",IF(Table_Triggers[[#This Row],[Property]]&lt;&gt;"",SUBSTITUTE(Table_Triggers[[#This Row],[Type]]," ","")&amp;SUBSTITUTE(Table_Triggers[[#This Row],[Property]]," ",""),""))</f>
        <v/>
      </c>
      <c r="G9" s="3" t="str">
        <f>IF(Table_Triggers[[#This Row],[Header]]&lt;&gt;"Yes",IF(Table_Triggers[[#This Row],[Value]]=FALSE,"false",IF(Table_Triggers[[#This Row],[Value]]=TRUE,"true","")),"")</f>
        <v/>
      </c>
      <c r="H9" s="3" t="str">
        <f xml:space="preserve">
IF(AND(Table_Triggers[[#This Row],[Header]]&lt;&gt;"Yes",Table_Triggers[[#This Row],[Property]]&lt;&gt;"",Table_Triggers[[#This Row],[Text]]&lt;&gt;""),
"""" &amp;  Table_Triggers[[#This Row],[Key]] &amp; """: """ &amp; Table_Triggers[[#This Row],[Message]] &amp; """",
"")</f>
        <v/>
      </c>
      <c r="I9"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v>
      </c>
      <c r="J9"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3" t="str">
        <f ca="1">IF(ISNUMBER(Table_Triggers[[#This Row],[Config Use Row]]),INDEX(Table_Triggers[Config Rollup],Table_Triggers[[#This Row],[Config Use Row]]),"")</f>
        <v/>
      </c>
      <c r="L9" s="3" t="str">
        <f xml:space="preserve">
IF(AND(Table_Triggers[[#This Row],[Header]]&lt;&gt;"Yes",Table_Triggers[[#This Row],[Property]]&lt;&gt;"",Table_Triggers[[#This Row],[Text]]&lt;&gt;""),
""""&amp;Table_Triggers[[#This Row],[Key]]&amp;""":"&amp;Table_Triggers[[#This Row],[Text]],
"")</f>
        <v/>
      </c>
      <c r="M9"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v>
      </c>
      <c r="N9" s="3" t="str">
        <f ca="1">IF(ISNUMBER(Table_Triggers[[#This Row],[Config Use Row]]),INDEX(Table_Triggers[Calculation Rollup],Table_Triggers[[#This Row],[Config Use Row]]),"")</f>
        <v/>
      </c>
      <c r="O9" s="3"/>
      <c r="P9" s="3"/>
    </row>
    <row r="10" spans="2:16" s="15" customFormat="1" ht="21" customHeight="1">
      <c r="B10" s="8"/>
      <c r="C10" s="8"/>
      <c r="D10"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0"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8" t="str">
        <f>IF(Table_Triggers[[#This Row],[Header]]="Yes","",IF(Table_Triggers[[#This Row],[Property]]&lt;&gt;"",SUBSTITUTE(Table_Triggers[[#This Row],[Type]]," ","")&amp;SUBSTITUTE(Table_Triggers[[#This Row],[Property]]," ",""),""))</f>
        <v/>
      </c>
      <c r="G10" s="8" t="str">
        <f>IF(Table_Triggers[[#This Row],[Header]]&lt;&gt;"Yes",IF(Table_Triggers[[#This Row],[Value]]=FALSE,"false",IF(Table_Triggers[[#This Row],[Value]]=TRUE,"true","")),"")</f>
        <v>false</v>
      </c>
      <c r="H10" s="8" t="str">
        <f xml:space="preserve">
IF(AND(Table_Triggers[[#This Row],[Header]]&lt;&gt;"Yes",Table_Triggers[[#This Row],[Property]]&lt;&gt;"",Table_Triggers[[#This Row],[Text]]&lt;&gt;""),
"""" &amp;  Table_Triggers[[#This Row],[Key]] &amp; """: """ &amp; Table_Triggers[[#This Row],[Message]] &amp; """",
"")</f>
        <v/>
      </c>
      <c r="I10"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0"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8" t="str">
        <f ca="1">IF(ISNUMBER(Table_Triggers[[#This Row],[Config Use Row]]),INDEX(Table_Triggers[Config Rollup],Table_Triggers[[#This Row],[Config Use Row]]),"")</f>
        <v/>
      </c>
      <c r="L10" s="8" t="str">
        <f xml:space="preserve">
IF(AND(Table_Triggers[[#This Row],[Header]]&lt;&gt;"Yes",Table_Triggers[[#This Row],[Property]]&lt;&gt;"",Table_Triggers[[#This Row],[Text]]&lt;&gt;""),
""""&amp;Table_Triggers[[#This Row],[Key]]&amp;""":"&amp;Table_Triggers[[#This Row],[Text]],
"")</f>
        <v/>
      </c>
      <c r="M10"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0" s="8" t="str">
        <f ca="1">IF(ISNUMBER(Table_Triggers[[#This Row],[Config Use Row]]),INDEX(Table_Triggers[Calculation Rollup],Table_Triggers[[#This Row],[Config Use Row]]),"")</f>
        <v/>
      </c>
      <c r="O10" s="8"/>
      <c r="P10" s="8"/>
    </row>
    <row r="11" spans="2:16" ht="29.25" thickBot="1">
      <c r="B11" s="3" t="s">
        <v>416</v>
      </c>
      <c r="C11" s="3" t="s">
        <v>71</v>
      </c>
      <c r="D11"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1"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11" s="3" t="str">
        <f>IF(Table_Triggers[[#This Row],[Header]]="Yes","",IF(Table_Triggers[[#This Row],[Property]]&lt;&gt;"",SUBSTITUTE(Table_Triggers[[#This Row],[Type]]," ","")&amp;SUBSTITUTE(Table_Triggers[[#This Row],[Property]]," ",""),""))</f>
        <v/>
      </c>
      <c r="G11" s="3" t="str">
        <f>IF(Table_Triggers[[#This Row],[Header]]&lt;&gt;"Yes",IF(Table_Triggers[[#This Row],[Value]]=FALSE,"false",IF(Table_Triggers[[#This Row],[Value]]=TRUE,"true","")),"")</f>
        <v/>
      </c>
      <c r="H11" s="3" t="str">
        <f xml:space="preserve">
IF(AND(Table_Triggers[[#This Row],[Header]]&lt;&gt;"Yes",Table_Triggers[[#This Row],[Property]]&lt;&gt;"",Table_Triggers[[#This Row],[Text]]&lt;&gt;""),
"""" &amp;  Table_Triggers[[#This Row],[Key]] &amp; """: """ &amp; Table_Triggers[[#This Row],[Message]] &amp; """",
"")</f>
        <v/>
      </c>
      <c r="I11"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v>
      </c>
      <c r="J11"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3" t="str">
        <f ca="1">IF(ISNUMBER(Table_Triggers[[#This Row],[Config Use Row]]),INDEX(Table_Triggers[Config Rollup],Table_Triggers[[#This Row],[Config Use Row]]),"")</f>
        <v/>
      </c>
      <c r="L11" s="3" t="str">
        <f xml:space="preserve">
IF(AND(Table_Triggers[[#This Row],[Header]]&lt;&gt;"Yes",Table_Triggers[[#This Row],[Property]]&lt;&gt;"",Table_Triggers[[#This Row],[Text]]&lt;&gt;""),
""""&amp;Table_Triggers[[#This Row],[Key]]&amp;""":"&amp;Table_Triggers[[#This Row],[Text]],
"")</f>
        <v/>
      </c>
      <c r="M11"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v>
      </c>
      <c r="N11" s="3" t="str">
        <f ca="1">IF(ISNUMBER(Table_Triggers[[#This Row],[Config Use Row]]),INDEX(Table_Triggers[Calculation Rollup],Table_Triggers[[#This Row],[Config Use Row]]),"")</f>
        <v/>
      </c>
      <c r="O11" s="3"/>
      <c r="P11" s="3"/>
    </row>
    <row r="12" spans="2:16" s="15" customFormat="1" ht="21" customHeight="1">
      <c r="B12" s="8"/>
      <c r="C12" s="8"/>
      <c r="D12"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2"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2" s="8" t="str">
        <f>IF(Table_Triggers[[#This Row],[Header]]="Yes","",IF(Table_Triggers[[#This Row],[Property]]&lt;&gt;"",SUBSTITUTE(Table_Triggers[[#This Row],[Type]]," ","")&amp;SUBSTITUTE(Table_Triggers[[#This Row],[Property]]," ",""),""))</f>
        <v/>
      </c>
      <c r="G12" s="8" t="str">
        <f>IF(Table_Triggers[[#This Row],[Header]]&lt;&gt;"Yes",IF(Table_Triggers[[#This Row],[Value]]=FALSE,"false",IF(Table_Triggers[[#This Row],[Value]]=TRUE,"true","")),"")</f>
        <v>false</v>
      </c>
      <c r="H12" s="8" t="str">
        <f xml:space="preserve">
IF(AND(Table_Triggers[[#This Row],[Header]]&lt;&gt;"Yes",Table_Triggers[[#This Row],[Property]]&lt;&gt;"",Table_Triggers[[#This Row],[Text]]&lt;&gt;""),
"""" &amp;  Table_Triggers[[#This Row],[Key]] &amp; """: """ &amp; Table_Triggers[[#This Row],[Message]] &amp; """",
"")</f>
        <v/>
      </c>
      <c r="I12"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2"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8" t="str">
        <f ca="1">IF(ISNUMBER(Table_Triggers[[#This Row],[Config Use Row]]),INDEX(Table_Triggers[Config Rollup],Table_Triggers[[#This Row],[Config Use Row]]),"")</f>
        <v/>
      </c>
      <c r="L12" s="8" t="str">
        <f xml:space="preserve">
IF(AND(Table_Triggers[[#This Row],[Header]]&lt;&gt;"Yes",Table_Triggers[[#This Row],[Property]]&lt;&gt;"",Table_Triggers[[#This Row],[Text]]&lt;&gt;""),
""""&amp;Table_Triggers[[#This Row],[Key]]&amp;""":"&amp;Table_Triggers[[#This Row],[Text]],
"")</f>
        <v/>
      </c>
      <c r="M12"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2" s="8" t="str">
        <f ca="1">IF(ISNUMBER(Table_Triggers[[#This Row],[Config Use Row]]),INDEX(Table_Triggers[Calculation Rollup],Table_Triggers[[#This Row],[Config Use Row]]),"")</f>
        <v/>
      </c>
      <c r="O12" s="8"/>
      <c r="P12" s="8"/>
    </row>
    <row r="13" spans="2:16" ht="29.25" thickBot="1">
      <c r="B13" s="3" t="s">
        <v>417</v>
      </c>
      <c r="C13" s="3" t="s">
        <v>71</v>
      </c>
      <c r="D13"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3"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3" s="3" t="str">
        <f>IF(Table_Triggers[[#This Row],[Header]]="Yes","",IF(Table_Triggers[[#This Row],[Property]]&lt;&gt;"",SUBSTITUTE(Table_Triggers[[#This Row],[Type]]," ","")&amp;SUBSTITUTE(Table_Triggers[[#This Row],[Property]]," ",""),""))</f>
        <v/>
      </c>
      <c r="G13" s="3" t="str">
        <f>IF(Table_Triggers[[#This Row],[Header]]&lt;&gt;"Yes",IF(Table_Triggers[[#This Row],[Value]]=FALSE,"false",IF(Table_Triggers[[#This Row],[Value]]=TRUE,"true","")),"")</f>
        <v/>
      </c>
      <c r="H13" s="3" t="str">
        <f xml:space="preserve">
IF(AND(Table_Triggers[[#This Row],[Header]]&lt;&gt;"Yes",Table_Triggers[[#This Row],[Property]]&lt;&gt;"",Table_Triggers[[#This Row],[Text]]&lt;&gt;""),
"""" &amp;  Table_Triggers[[#This Row],[Key]] &amp; """: """ &amp; Table_Triggers[[#This Row],[Message]] &amp; """",
"")</f>
        <v/>
      </c>
      <c r="I13"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3"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3" t="str">
        <f ca="1">IF(ISNUMBER(Table_Triggers[[#This Row],[Config Use Row]]),INDEX(Table_Triggers[Config Rollup],Table_Triggers[[#This Row],[Config Use Row]]),"")</f>
        <v/>
      </c>
      <c r="L13" s="3" t="str">
        <f xml:space="preserve">
IF(AND(Table_Triggers[[#This Row],[Header]]&lt;&gt;"Yes",Table_Triggers[[#This Row],[Property]]&lt;&gt;"",Table_Triggers[[#This Row],[Text]]&lt;&gt;""),
""""&amp;Table_Triggers[[#This Row],[Key]]&amp;""":"&amp;Table_Triggers[[#This Row],[Text]],
"")</f>
        <v/>
      </c>
      <c r="M13"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3" s="3" t="str">
        <f ca="1">IF(ISNUMBER(Table_Triggers[[#This Row],[Config Use Row]]),INDEX(Table_Triggers[Calculation Rollup],Table_Triggers[[#This Row],[Config Use Row]]),"")</f>
        <v/>
      </c>
      <c r="O13" s="3"/>
      <c r="P13" s="3"/>
    </row>
    <row r="14" spans="2:16" s="15" customFormat="1" ht="21" customHeight="1">
      <c r="B14" s="8"/>
      <c r="C14" s="8"/>
      <c r="D14"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4"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4" s="8" t="str">
        <f>IF(Table_Triggers[[#This Row],[Header]]="Yes","",IF(Table_Triggers[[#This Row],[Property]]&lt;&gt;"",SUBSTITUTE(Table_Triggers[[#This Row],[Type]]," ","")&amp;SUBSTITUTE(Table_Triggers[[#This Row],[Property]]," ",""),""))</f>
        <v/>
      </c>
      <c r="G14" s="8" t="str">
        <f>IF(Table_Triggers[[#This Row],[Header]]&lt;&gt;"Yes",IF(Table_Triggers[[#This Row],[Value]]=FALSE,"false",IF(Table_Triggers[[#This Row],[Value]]=TRUE,"true","")),"")</f>
        <v>false</v>
      </c>
      <c r="H14" s="8" t="str">
        <f xml:space="preserve">
IF(AND(Table_Triggers[[#This Row],[Header]]&lt;&gt;"Yes",Table_Triggers[[#This Row],[Property]]&lt;&gt;"",Table_Triggers[[#This Row],[Text]]&lt;&gt;""),
"""" &amp;  Table_Triggers[[#This Row],[Key]] &amp; """: """ &amp; Table_Triggers[[#This Row],[Message]] &amp; """",
"")</f>
        <v/>
      </c>
      <c r="I14"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4"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8" t="str">
        <f ca="1">IF(ISNUMBER(Table_Triggers[[#This Row],[Config Use Row]]),INDEX(Table_Triggers[Config Rollup],Table_Triggers[[#This Row],[Config Use Row]]),"")</f>
        <v/>
      </c>
      <c r="L14" s="8" t="str">
        <f xml:space="preserve">
IF(AND(Table_Triggers[[#This Row],[Header]]&lt;&gt;"Yes",Table_Triggers[[#This Row],[Property]]&lt;&gt;"",Table_Triggers[[#This Row],[Text]]&lt;&gt;""),
""""&amp;Table_Triggers[[#This Row],[Key]]&amp;""":"&amp;Table_Triggers[[#This Row],[Text]],
"")</f>
        <v/>
      </c>
      <c r="M14"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4" s="8" t="str">
        <f ca="1">IF(ISNUMBER(Table_Triggers[[#This Row],[Config Use Row]]),INDEX(Table_Triggers[Calculation Rollup],Table_Triggers[[#This Row],[Config Use Row]]),"")</f>
        <v/>
      </c>
      <c r="O14" s="8"/>
      <c r="P14" s="8"/>
    </row>
    <row r="15" spans="2:16" s="15" customFormat="1" ht="21" customHeight="1">
      <c r="B15" s="8" t="s">
        <v>418</v>
      </c>
      <c r="C15" s="8"/>
      <c r="D15" s="8"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5" s="8"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5" s="8" t="str">
        <f ca="1">IF(Table_Triggers[[#This Row],[Header]]="Yes","",IF(Table_Triggers[[#This Row],[Property]]&lt;&gt;"",SUBSTITUTE(Table_Triggers[[#This Row],[Type]]," ","")&amp;SUBSTITUTE(Table_Triggers[[#This Row],[Property]]," ",""),""))</f>
        <v>ErrorNoCoverSelected</v>
      </c>
      <c r="G15" s="8" t="str">
        <f>IF(Table_Triggers[[#This Row],[Header]]&lt;&gt;"Yes",IF(Table_Triggers[[#This Row],[Value]]=FALSE,"false",IF(Table_Triggers[[#This Row],[Value]]=TRUE,"true","")),"")</f>
        <v>false</v>
      </c>
      <c r="H15" s="8" t="str">
        <f xml:space="preserve">
IF(AND(Table_Triggers[[#This Row],[Header]]&lt;&gt;"Yes",Table_Triggers[[#This Row],[Property]]&lt;&gt;"",Table_Triggers[[#This Row],[Text]]&lt;&gt;""),
"""" &amp;  Table_Triggers[[#This Row],[Key]] &amp; """: """ &amp; Table_Triggers[[#This Row],[Message]] &amp; """",
"")</f>
        <v>"noCoverSelected": ""</v>
      </c>
      <c r="I15" s="8"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5" s="8"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8" t="str">
        <f ca="1">IF(ISNUMBER(Table_Triggers[[#This Row],[Config Use Row]]),INDEX(Table_Triggers[Config Rollup],Table_Triggers[[#This Row],[Config Use Row]]),"")</f>
        <v/>
      </c>
      <c r="L15" s="8" t="str">
        <f xml:space="preserve">
IF(AND(Table_Triggers[[#This Row],[Header]]&lt;&gt;"Yes",Table_Triggers[[#This Row],[Property]]&lt;&gt;"",Table_Triggers[[#This Row],[Text]]&lt;&gt;""),
""""&amp;Table_Triggers[[#This Row],[Key]]&amp;""":"&amp;Table_Triggers[[#This Row],[Text]],
"")</f>
        <v>"noCoverSelected":false</v>
      </c>
      <c r="M15" s="8"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5" s="8" t="str">
        <f ca="1">IF(ISNUMBER(Table_Triggers[[#This Row],[Config Use Row]]),INDEX(Table_Triggers[Calculation Rollup],Table_Triggers[[#This Row],[Config Use Row]]),"")</f>
        <v/>
      </c>
      <c r="O15" s="8" t="b">
        <f>AND(
OR('Question Sets'!G15="",'Question Sets'!G15="$0"),
OR('Question Sets'!G14="",'Question Sets'!G14="$0"),
)</f>
        <v>0</v>
      </c>
      <c r="P15" s="8"/>
    </row>
  </sheetData>
  <sheetProtection insertRows="0" deleteRows="0"/>
  <conditionalFormatting sqref="O5:O15">
    <cfRule type="cellIs" dxfId="378"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N52"/>
  <sheetViews>
    <sheetView topLeftCell="A29" workbookViewId="0">
      <selection activeCell="F16" sqref="F16"/>
    </sheetView>
  </sheetViews>
  <sheetFormatPr defaultColWidth="9.125" defaultRowHeight="21" customHeight="1"/>
  <cols>
    <col min="1" max="1" width="9.125" style="2" customWidth="1"/>
    <col min="2" max="2" width="57.125" style="2" customWidth="1"/>
    <col min="3" max="3" width="24.25" style="2" customWidth="1"/>
    <col min="4" max="4" width="47.875" style="2" customWidth="1"/>
    <col min="5" max="5" width="33.75" style="2" customWidth="1"/>
    <col min="6" max="6" width="32.625" style="2" customWidth="1"/>
    <col min="7" max="7" width="15.125" style="2" customWidth="1"/>
    <col min="8" max="8" width="17.375" style="2" customWidth="1"/>
    <col min="9" max="9" width="44.125" style="2" customWidth="1"/>
    <col min="10" max="10" width="42.875" style="2" customWidth="1"/>
    <col min="11" max="14" width="24.875" style="2" customWidth="1"/>
    <col min="15" max="18" width="15" style="2" customWidth="1"/>
    <col min="19" max="22" width="9.125" style="2"/>
    <col min="23" max="23" width="41.75" style="2" customWidth="1"/>
    <col min="24" max="24" width="34.75" style="2" customWidth="1"/>
    <col min="25" max="16384" width="9.125" style="2"/>
  </cols>
  <sheetData>
    <row r="2" spans="2:14" ht="47.25" thickBot="1">
      <c r="B2" s="14" t="str">
        <f>"Risk 1 - " &amp; Risk_1_Name</f>
        <v>Risk 1 - Mobile</v>
      </c>
      <c r="C2" s="14"/>
      <c r="D2" s="14"/>
      <c r="E2" s="14"/>
      <c r="F2" s="14"/>
      <c r="G2" s="14"/>
      <c r="H2" s="14"/>
      <c r="I2" s="14"/>
      <c r="J2" s="14"/>
      <c r="K2" s="14"/>
      <c r="L2" s="14"/>
      <c r="M2" s="14"/>
      <c r="N2" s="14"/>
    </row>
    <row r="4" spans="2:14" ht="15">
      <c r="B4" t="s">
        <v>1</v>
      </c>
      <c r="C4" t="s">
        <v>2</v>
      </c>
      <c r="D4" t="s">
        <v>3</v>
      </c>
      <c r="E4" t="s">
        <v>4</v>
      </c>
      <c r="F4" t="s">
        <v>5</v>
      </c>
      <c r="G4" t="s">
        <v>47</v>
      </c>
      <c r="H4" t="s">
        <v>48</v>
      </c>
      <c r="I4" s="1" t="s">
        <v>69</v>
      </c>
      <c r="J4" t="s">
        <v>6</v>
      </c>
      <c r="K4" t="s">
        <v>419</v>
      </c>
      <c r="L4" t="s">
        <v>420</v>
      </c>
      <c r="M4" t="s">
        <v>421</v>
      </c>
      <c r="N4" t="s">
        <v>422</v>
      </c>
    </row>
    <row r="5" spans="2:14" ht="29.25" thickBot="1">
      <c r="B5" s="3" t="s">
        <v>423</v>
      </c>
      <c r="C5" s="3" t="s">
        <v>71</v>
      </c>
      <c r="D5"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3" t="str">
        <f>IF(Table_Risk_1[[#This Row],[Header]]="Yes","",IF(Table_Risk_1[[#This Row],[Property]]&lt;&gt;"",Risk_1_Prefix&amp;SUBSTITUTE(Table_Risk_1[[#This Row],[Type]]," ","")&amp;SUBSTITUTE(Table_Risk_1[[#This Row],[Property]]," ",""),""))</f>
        <v/>
      </c>
      <c r="G5"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3" t="str">
        <f>IF(OR(Table_Risk_1[[#This Row],[Header]]="Yes",Table_Risk_1[[#This Row],[Property]]=""),"",IF(OR(Table_Risk_1[[#This Row],[Text]]="true",Table_Risk_1[[#This Row],[Text]]="false",ISNUMBER(Table_Risk_1[[#This Row],[Text]])),Table_Risk_1[[#This Row],[Text]],""""&amp;Table_Risk_1[[#This Row],[Text]]&amp;""""))</f>
        <v/>
      </c>
      <c r="I5"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3"/>
      <c r="K5" s="3"/>
      <c r="L5" s="3"/>
      <c r="M5" s="3"/>
      <c r="N5" s="3"/>
    </row>
    <row r="6" spans="2:14" s="15" customFormat="1" ht="21" hidden="1" customHeight="1">
      <c r="B6" s="8"/>
      <c r="C6" s="8"/>
      <c r="D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8" t="str">
        <f>IF(Table_Risk_1[[#This Row],[Header]]="Yes","",IF(Table_Risk_1[[#This Row],[Property]]&lt;&gt;"",Risk_1_Prefix&amp;SUBSTITUTE(Table_Risk_1[[#This Row],[Type]]," ","")&amp;SUBSTITUTE(Table_Risk_1[[#This Row],[Property]]," ",""),""))</f>
        <v/>
      </c>
      <c r="G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8" t="str">
        <f>IF(OR(Table_Risk_1[[#This Row],[Header]]="Yes",Table_Risk_1[[#This Row],[Property]]=""),"",IF(OR(Table_Risk_1[[#This Row],[Text]]="true",Table_Risk_1[[#This Row],[Text]]="false",ISNUMBER(Table_Risk_1[[#This Row],[Text]])),Table_Risk_1[[#This Row],[Text]],""""&amp;Table_Risk_1[[#This Row],[Text]]&amp;""""))</f>
        <v/>
      </c>
      <c r="I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8"/>
      <c r="K6" s="8"/>
      <c r="L6" s="8"/>
      <c r="M6" s="8"/>
      <c r="N6" s="8"/>
    </row>
    <row r="7" spans="2:14" s="15" customFormat="1" ht="21" customHeight="1">
      <c r="B7" s="8" t="s">
        <v>424</v>
      </c>
      <c r="C7" s="8"/>
      <c r="D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8" t="str">
        <f ca="1">IF(Table_Risk_1[[#This Row],[Header]]="Yes","",IF(Table_Risk_1[[#This Row],[Property]]&lt;&gt;"",Risk_1_Prefix&amp;SUBSTITUTE(Table_Risk_1[[#This Row],[Type]]," ","")&amp;SUBSTITUTE(Table_Risk_1[[#This Row],[Property]]," ",""),""))</f>
        <v>MSettingRiskName</v>
      </c>
      <c r="G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Mobile</v>
      </c>
      <c r="H7" s="8" t="str">
        <f ca="1">IF(OR(Table_Risk_1[[#This Row],[Header]]="Yes",Table_Risk_1[[#This Row],[Property]]=""),"",IF(OR(Table_Risk_1[[#This Row],[Text]]="true",Table_Risk_1[[#This Row],[Text]]="false",ISNUMBER(Table_Risk_1[[#This Row],[Text]])),Table_Risk_1[[#This Row],[Text]],""""&amp;Table_Risk_1[[#This Row],[Text]]&amp;""""))</f>
        <v>"Mobile"</v>
      </c>
      <c r="I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"riskName":"Mobile",</v>
      </c>
      <c r="J7" s="8" t="s">
        <v>151</v>
      </c>
      <c r="K7" s="8"/>
      <c r="L7" s="8"/>
      <c r="M7" s="8"/>
      <c r="N7" s="8"/>
    </row>
    <row r="8" spans="2:14" s="15" customFormat="1" ht="21" customHeight="1">
      <c r="B8" s="8" t="s">
        <v>425</v>
      </c>
      <c r="C8" s="8"/>
      <c r="D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8" t="str">
        <f ca="1">IF(Table_Risk_1[[#This Row],[Header]]="Yes","",IF(Table_Risk_1[[#This Row],[Property]]&lt;&gt;"",Risk_1_Prefix&amp;SUBSTITUTE(Table_Risk_1[[#This Row],[Type]]," ","")&amp;SUBSTITUTE(Table_Risk_1[[#This Row],[Property]]," ",""),""))</f>
        <v>MSettingFieldCodePrefix</v>
      </c>
      <c r="G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M</v>
      </c>
      <c r="H8" s="8" t="str">
        <f ca="1">IF(OR(Table_Risk_1[[#This Row],[Header]]="Yes",Table_Risk_1[[#This Row],[Property]]=""),"",IF(OR(Table_Risk_1[[#This Row],[Text]]="true",Table_Risk_1[[#This Row],[Text]]="false",ISNUMBER(Table_Risk_1[[#This Row],[Text]])),Table_Risk_1[[#This Row],[Text]],""""&amp;Table_Risk_1[[#This Row],[Text]]&amp;""""))</f>
        <v>"M"</v>
      </c>
      <c r="I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"fieldCodePrefix":"M"},</v>
      </c>
      <c r="J8" s="8" t="s">
        <v>16</v>
      </c>
      <c r="K8" s="8"/>
      <c r="L8" s="8"/>
      <c r="M8" s="8"/>
      <c r="N8" s="8"/>
    </row>
    <row r="9" spans="2:14" ht="29.25" thickBot="1">
      <c r="B9" s="3" t="s">
        <v>426</v>
      </c>
      <c r="C9" s="3" t="s">
        <v>71</v>
      </c>
      <c r="D9"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3" t="str">
        <f>IF(Table_Risk_1[[#This Row],[Header]]="Yes","",IF(Table_Risk_1[[#This Row],[Property]]&lt;&gt;"",Risk_1_Prefix&amp;SUBSTITUTE(Table_Risk_1[[#This Row],[Type]]," ","")&amp;SUBSTITUTE(Table_Risk_1[[#This Row],[Property]]," ",""),""))</f>
        <v/>
      </c>
      <c r="G9"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3" t="str">
        <f>IF(OR(Table_Risk_1[[#This Row],[Header]]="Yes",Table_Risk_1[[#This Row],[Property]]=""),"",IF(OR(Table_Risk_1[[#This Row],[Text]]="true",Table_Risk_1[[#This Row],[Text]]="false",ISNUMBER(Table_Risk_1[[#This Row],[Text]])),Table_Risk_1[[#This Row],[Text]],""""&amp;Table_Risk_1[[#This Row],[Text]]&amp;""""))</f>
        <v/>
      </c>
      <c r="I9"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3"/>
      <c r="K9" s="3"/>
      <c r="L9" s="3"/>
      <c r="M9" s="3"/>
      <c r="N9" s="3"/>
    </row>
    <row r="10" spans="2:14" s="15" customFormat="1" ht="21" hidden="1" customHeight="1">
      <c r="B10" s="8"/>
      <c r="C10" s="8"/>
      <c r="D1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8" t="str">
        <f>IF(Table_Risk_1[[#This Row],[Header]]="Yes","",IF(Table_Risk_1[[#This Row],[Property]]&lt;&gt;"",Risk_1_Prefix&amp;SUBSTITUTE(Table_Risk_1[[#This Row],[Type]]," ","")&amp;SUBSTITUTE(Table_Risk_1[[#This Row],[Property]]," ",""),""))</f>
        <v/>
      </c>
      <c r="G10"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8" t="str">
        <f>IF(OR(Table_Risk_1[[#This Row],[Header]]="Yes",Table_Risk_1[[#This Row],[Property]]=""),"",IF(OR(Table_Risk_1[[#This Row],[Text]]="true",Table_Risk_1[[#This Row],[Text]]="false",ISNUMBER(Table_Risk_1[[#This Row],[Text]])),Table_Risk_1[[#This Row],[Text]],""""&amp;Table_Risk_1[[#This Row],[Text]]&amp;""""))</f>
        <v/>
      </c>
      <c r="I1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8"/>
      <c r="K10" s="8"/>
      <c r="L10" s="8"/>
      <c r="M10" s="8"/>
      <c r="N10" s="8"/>
    </row>
    <row r="11" spans="2:14" s="15" customFormat="1" ht="21" customHeight="1">
      <c r="B11" s="8" t="s">
        <v>126</v>
      </c>
      <c r="C11" s="8"/>
      <c r="D1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ratingState</v>
      </c>
      <c r="F11" s="8" t="str">
        <f ca="1">IF(Table_Risk_1[[#This Row],[Header]]="Yes","",IF(Table_Risk_1[[#This Row],[Property]]&lt;&gt;"",Risk_1_Prefix&amp;SUBSTITUTE(Table_Risk_1[[#This Row],[Type]]," ","")&amp;SUBSTITUTE(Table_Risk_1[[#This Row],[Property]]," ",""),""))</f>
        <v>MRatingFactorRatingState</v>
      </c>
      <c r="G1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11" s="8" t="str">
        <f ca="1">IF(OR(Table_Risk_1[[#This Row],[Header]]="Yes",Table_Risk_1[[#This Row],[Property]]=""),"",IF(OR(Table_Risk_1[[#This Row],[Text]]="true",Table_Risk_1[[#This Row],[Text]]="false",ISNUMBER(Table_Risk_1[[#This Row],[Text]])),Table_Risk_1[[#This Row],[Text]],""""&amp;Table_Risk_1[[#This Row],[Text]]&amp;""""))</f>
        <v>"VIC"</v>
      </c>
      <c r="I1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"ratingState":"VIC",</v>
      </c>
      <c r="J11" s="8" t="str">
        <f>INDEX(Table_Question_Sets[Used Value],MATCH(Table_Risk_1[[#This Row],[Property]],Table_Question_Sets[Property],0),0)</f>
        <v>VIC</v>
      </c>
      <c r="K11" s="22" t="s">
        <v>353</v>
      </c>
      <c r="L11" s="22" t="s">
        <v>352</v>
      </c>
      <c r="M11" s="22" t="s">
        <v>354</v>
      </c>
      <c r="N11" s="22" t="s">
        <v>356</v>
      </c>
    </row>
    <row r="12" spans="2:14" s="15" customFormat="1" ht="21" customHeight="1">
      <c r="B12" s="8" t="s">
        <v>82</v>
      </c>
      <c r="C12" s="8"/>
      <c r="D1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employeeCount</v>
      </c>
      <c r="F12" s="8" t="str">
        <f ca="1">IF(Table_Risk_1[[#This Row],[Header]]="Yes","",IF(Table_Risk_1[[#This Row],[Property]]&lt;&gt;"",Risk_1_Prefix&amp;SUBSTITUTE(Table_Risk_1[[#This Row],[Type]]," ","")&amp;SUBSTITUTE(Table_Risk_1[[#This Row],[Property]]," ",""),""))</f>
        <v>MRatingFactorEmployeeCount</v>
      </c>
      <c r="G12"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v>
      </c>
      <c r="H12" s="8" t="str">
        <f ca="1">IF(OR(Table_Risk_1[[#This Row],[Header]]="Yes",Table_Risk_1[[#This Row],[Property]]=""),"",IF(OR(Table_Risk_1[[#This Row],[Text]]="true",Table_Risk_1[[#This Row],[Text]]="false",ISNUMBER(Table_Risk_1[[#This Row],[Text]])),Table_Risk_1[[#This Row],[Text]],""""&amp;Table_Risk_1[[#This Row],[Text]]&amp;""""))</f>
        <v>"2"</v>
      </c>
      <c r="I1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"employeeCount":"2",</v>
      </c>
      <c r="J12" s="8">
        <f>INDEX(Table_Question_Sets[Used Value],MATCH(Table_Risk_1[[#This Row],[Property]],Table_Question_Sets[Property],0),0)</f>
        <v>2</v>
      </c>
      <c r="K12" s="10">
        <v>2</v>
      </c>
      <c r="L12" s="10">
        <f>INDEX(Table_Question_Sets[Used Value],MATCH(Table_Risk_1[[#This Row],[Property]],Table_Question_Sets[Property],0),0)</f>
        <v>2</v>
      </c>
      <c r="M12" s="10">
        <f>INDEX(Table_Question_Sets[Used Value],MATCH(Table_Risk_1[[#This Row],[Property]],Table_Question_Sets[Property],0),0)</f>
        <v>2</v>
      </c>
      <c r="N12" s="10">
        <f>INDEX(Table_Question_Sets[Used Value],MATCH(Table_Risk_1[[#This Row],[Property]],Table_Question_Sets[Property],0),0)</f>
        <v>2</v>
      </c>
    </row>
    <row r="13" spans="2:14" s="15" customFormat="1" ht="21" customHeight="1">
      <c r="B13" s="8" t="s">
        <v>97</v>
      </c>
      <c r="C13" s="8"/>
      <c r="D1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subContractorCount</v>
      </c>
      <c r="F13" s="8" t="str">
        <f ca="1">IF(Table_Risk_1[[#This Row],[Header]]="Yes","",IF(Table_Risk_1[[#This Row],[Property]]&lt;&gt;"",Risk_1_Prefix&amp;SUBSTITUTE(Table_Risk_1[[#This Row],[Type]]," ","")&amp;SUBSTITUTE(Table_Risk_1[[#This Row],[Property]]," ",""),""))</f>
        <v>MRatingFactorSubContractorCount</v>
      </c>
      <c r="G13"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v>
      </c>
      <c r="H13" s="8" t="str">
        <f ca="1">IF(OR(Table_Risk_1[[#This Row],[Header]]="Yes",Table_Risk_1[[#This Row],[Property]]=""),"",IF(OR(Table_Risk_1[[#This Row],[Text]]="true",Table_Risk_1[[#This Row],[Text]]="false",ISNUMBER(Table_Risk_1[[#This Row],[Text]])),Table_Risk_1[[#This Row],[Text]],""""&amp;Table_Risk_1[[#This Row],[Text]]&amp;""""))</f>
        <v>"3"</v>
      </c>
      <c r="I1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"subContractorCount":"3",</v>
      </c>
      <c r="J13" s="8">
        <f>INDEX(Table_Question_Sets[Used Value],MATCH(Table_Risk_1[[#This Row],[Property]],Table_Question_Sets[Property],0),0)</f>
        <v>3</v>
      </c>
      <c r="K13" s="10">
        <v>0</v>
      </c>
      <c r="L13" s="10">
        <f>INDEX(Table_Question_Sets[Used Value],MATCH(Table_Risk_1[[#This Row],[Property]],Table_Question_Sets[Property],0),0)</f>
        <v>3</v>
      </c>
      <c r="M13" s="10">
        <f>INDEX(Table_Question_Sets[Used Value],MATCH(Table_Risk_1[[#This Row],[Property]],Table_Question_Sets[Property],0),0)</f>
        <v>3</v>
      </c>
      <c r="N13" s="10">
        <f>INDEX(Table_Question_Sets[Used Value],MATCH(Table_Risk_1[[#This Row],[Property]],Table_Question_Sets[Property],0),0)</f>
        <v>3</v>
      </c>
    </row>
    <row r="14" spans="2:14" s="15" customFormat="1" ht="21" customHeight="1">
      <c r="B14" s="8" t="s">
        <v>72</v>
      </c>
      <c r="C14" s="8"/>
      <c r="D1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PLLimit</v>
      </c>
      <c r="F14" s="8" t="str">
        <f ca="1">IF(Table_Risk_1[[#This Row],[Header]]="Yes","",IF(Table_Risk_1[[#This Row],[Property]]&lt;&gt;"",Risk_1_Prefix&amp;SUBSTITUTE(Table_Risk_1[[#This Row],[Type]]," ","")&amp;SUBSTITUTE(Table_Risk_1[[#This Row],[Property]]," ",""),""))</f>
        <v>MRatingFactorPLLimit</v>
      </c>
      <c r="G14"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$20,000,000</v>
      </c>
      <c r="H14" s="8" t="str">
        <f ca="1">IF(OR(Table_Risk_1[[#This Row],[Header]]="Yes",Table_Risk_1[[#This Row],[Property]]=""),"",IF(OR(Table_Risk_1[[#This Row],[Text]]="true",Table_Risk_1[[#This Row],[Text]]="false",ISNUMBER(Table_Risk_1[[#This Row],[Text]])),Table_Risk_1[[#This Row],[Text]],""""&amp;Table_Risk_1[[#This Row],[Text]]&amp;""""))</f>
        <v>"$20,000,000"</v>
      </c>
      <c r="I1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"PLLimit":"$20,000,000",</v>
      </c>
      <c r="J14" s="77">
        <f>INDEX(Table_Question_Sets[Used Value],MATCH(Table_Risk_1[[#This Row],[Property]],Table_Question_Sets[Property],0),0)</f>
        <v>20000000</v>
      </c>
      <c r="K14" s="22">
        <v>10000000</v>
      </c>
      <c r="L14" s="22">
        <v>10000000</v>
      </c>
      <c r="M14" s="22">
        <v>10000000</v>
      </c>
      <c r="N14" s="22">
        <v>10000000</v>
      </c>
    </row>
    <row r="15" spans="2:14" s="15" customFormat="1" ht="21" customHeight="1">
      <c r="B15" s="8" t="s">
        <v>106</v>
      </c>
      <c r="C15" s="8"/>
      <c r="D1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animalsInTransit</v>
      </c>
      <c r="F15" s="8" t="str">
        <f ca="1">IF(Table_Risk_1[[#This Row],[Header]]="Yes","",IF(Table_Risk_1[[#This Row],[Property]]&lt;&gt;"",Risk_1_Prefix&amp;SUBSTITUTE(Table_Risk_1[[#This Row],[Type]]," ","")&amp;SUBSTITUTE(Table_Risk_1[[#This Row],[Property]]," ",""),""))</f>
        <v>MRatingFactorAnimalsInTransit</v>
      </c>
      <c r="G15"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5" s="8" t="str">
        <f ca="1">IF(OR(Table_Risk_1[[#This Row],[Header]]="Yes",Table_Risk_1[[#This Row],[Property]]=""),"",IF(OR(Table_Risk_1[[#This Row],[Text]]="true",Table_Risk_1[[#This Row],[Text]]="false",ISNUMBER(Table_Risk_1[[#This Row],[Text]])),Table_Risk_1[[#This Row],[Text]],""""&amp;Table_Risk_1[[#This Row],[Text]]&amp;""""))</f>
        <v>"Yes"</v>
      </c>
      <c r="I1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"animalsInTransit":"Yes",</v>
      </c>
      <c r="J15" s="8" t="str">
        <f>INDEX(Table_Question_Sets[Used Value],MATCH(Table_Risk_1[[#This Row],[Property]],Table_Question_Sets[Property],0),0)</f>
        <v>Yes</v>
      </c>
      <c r="K15" s="10" t="s">
        <v>111</v>
      </c>
      <c r="L15" s="10" t="s">
        <v>71</v>
      </c>
      <c r="M15" s="10" t="s">
        <v>71</v>
      </c>
      <c r="N15" s="10" t="s">
        <v>71</v>
      </c>
    </row>
    <row r="16" spans="2:14" s="15" customFormat="1" ht="21" customHeight="1">
      <c r="B16" s="8" t="s">
        <v>113</v>
      </c>
      <c r="C16" s="8"/>
      <c r="D1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trailerCover</v>
      </c>
      <c r="F16" s="8" t="str">
        <f ca="1">IF(Table_Risk_1[[#This Row],[Header]]="Yes","",IF(Table_Risk_1[[#This Row],[Property]]&lt;&gt;"",Risk_1_Prefix&amp;SUBSTITUTE(Table_Risk_1[[#This Row],[Type]]," ","")&amp;SUBSTITUTE(Table_Risk_1[[#This Row],[Property]]," ",""),""))</f>
        <v>MRatingFactorTrailerCover</v>
      </c>
      <c r="G1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6" s="8" t="str">
        <f ca="1">IF(OR(Table_Risk_1[[#This Row],[Header]]="Yes",Table_Risk_1[[#This Row],[Property]]=""),"",IF(OR(Table_Risk_1[[#This Row],[Text]]="true",Table_Risk_1[[#This Row],[Text]]="false",ISNUMBER(Table_Risk_1[[#This Row],[Text]])),Table_Risk_1[[#This Row],[Text]],""""&amp;Table_Risk_1[[#This Row],[Text]]&amp;""""))</f>
        <v>"Yes"</v>
      </c>
      <c r="I1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"trailerCover":"Yes",</v>
      </c>
      <c r="J16" s="8" t="str">
        <f>INDEX(Table_Question_Sets[Used Value],MATCH(Table_Risk_1[[#This Row],[Property]],Table_Question_Sets[Property],0),0)</f>
        <v>Yes</v>
      </c>
      <c r="K16" s="10" t="s">
        <v>111</v>
      </c>
      <c r="L16" s="10" t="s">
        <v>71</v>
      </c>
      <c r="M16" s="10" t="s">
        <v>71</v>
      </c>
      <c r="N16" s="10" t="s">
        <v>71</v>
      </c>
    </row>
    <row r="17" spans="2:14" s="15" customFormat="1" ht="21" customHeight="1">
      <c r="B17" s="8" t="s">
        <v>117</v>
      </c>
      <c r="C17" s="8"/>
      <c r="D1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toolsCover</v>
      </c>
      <c r="F17" s="8" t="str">
        <f ca="1">IF(Table_Risk_1[[#This Row],[Header]]="Yes","",IF(Table_Risk_1[[#This Row],[Property]]&lt;&gt;"",Risk_1_Prefix&amp;SUBSTITUTE(Table_Risk_1[[#This Row],[Type]]," ","")&amp;SUBSTITUTE(Table_Risk_1[[#This Row],[Property]]," ",""),""))</f>
        <v>MRatingFactorToolsCover</v>
      </c>
      <c r="G1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7" s="8" t="str">
        <f ca="1">IF(OR(Table_Risk_1[[#This Row],[Header]]="Yes",Table_Risk_1[[#This Row],[Property]]=""),"",IF(OR(Table_Risk_1[[#This Row],[Text]]="true",Table_Risk_1[[#This Row],[Text]]="false",ISNUMBER(Table_Risk_1[[#This Row],[Text]])),Table_Risk_1[[#This Row],[Text]],""""&amp;Table_Risk_1[[#This Row],[Text]]&amp;""""))</f>
        <v>"Yes"</v>
      </c>
      <c r="I1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"toolsCover":"Yes",</v>
      </c>
      <c r="J17" s="8" t="str">
        <f>INDEX(Table_Question_Sets[Used Value],MATCH(Table_Risk_1[[#This Row],[Property]],Table_Question_Sets[Property],0),0)</f>
        <v>Yes</v>
      </c>
      <c r="K17" s="10" t="s">
        <v>111</v>
      </c>
      <c r="L17" s="10" t="s">
        <v>111</v>
      </c>
      <c r="M17" s="10" t="s">
        <v>111</v>
      </c>
      <c r="N17" s="10" t="s">
        <v>111</v>
      </c>
    </row>
    <row r="18" spans="2:14" s="15" customFormat="1" ht="21" customHeight="1">
      <c r="B18" s="8" t="s">
        <v>121</v>
      </c>
      <c r="C18" s="8"/>
      <c r="D1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accidentCover</v>
      </c>
      <c r="F18" s="8" t="str">
        <f ca="1">IF(Table_Risk_1[[#This Row],[Header]]="Yes","",IF(Table_Risk_1[[#This Row],[Property]]&lt;&gt;"",Risk_1_Prefix&amp;SUBSTITUTE(Table_Risk_1[[#This Row],[Type]]," ","")&amp;SUBSTITUTE(Table_Risk_1[[#This Row],[Property]]," ",""),""))</f>
        <v>MRatingFactorAccidentCover</v>
      </c>
      <c r="G1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8" s="8" t="str">
        <f ca="1">IF(OR(Table_Risk_1[[#This Row],[Header]]="Yes",Table_Risk_1[[#This Row],[Property]]=""),"",IF(OR(Table_Risk_1[[#This Row],[Text]]="true",Table_Risk_1[[#This Row],[Text]]="false",ISNUMBER(Table_Risk_1[[#This Row],[Text]])),Table_Risk_1[[#This Row],[Text]],""""&amp;Table_Risk_1[[#This Row],[Text]]&amp;""""))</f>
        <v>"Yes"</v>
      </c>
      <c r="I1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"accidentCover":"Yes",</v>
      </c>
      <c r="J18" s="8" t="str">
        <f>INDEX(Table_Question_Sets[Used Value],MATCH(Table_Risk_1[[#This Row],[Property]],Table_Question_Sets[Property],0),0)</f>
        <v>Yes</v>
      </c>
      <c r="K18" s="10" t="s">
        <v>125</v>
      </c>
      <c r="L18" s="10" t="s">
        <v>369</v>
      </c>
      <c r="M18" s="10" t="s">
        <v>369</v>
      </c>
      <c r="N18" s="10" t="s">
        <v>369</v>
      </c>
    </row>
    <row r="19" spans="2:14" s="15" customFormat="1" ht="21" customHeight="1">
      <c r="B19" s="9" t="s">
        <v>132</v>
      </c>
      <c r="C19" s="8"/>
      <c r="D1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19" s="8" t="str">
        <f ca="1">IF(Table_Risk_1[[#This Row],[Header]]="Yes","",IF(Table_Risk_1[[#This Row],[Property]]&lt;&gt;"",Risk_1_Prefix&amp;SUBSTITUTE(Table_Risk_1[[#This Row],[Type]]," ","")&amp;SUBSTITUTE(Table_Risk_1[[#This Row],[Property]]," ",""),""))</f>
        <v>MRatingFactorPolicyStartDate</v>
      </c>
      <c r="G19"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08/08/2019</v>
      </c>
      <c r="H19" s="8" t="str">
        <f ca="1">IF(OR(Table_Risk_1[[#This Row],[Header]]="Yes",Table_Risk_1[[#This Row],[Property]]=""),"",IF(OR(Table_Risk_1[[#This Row],[Text]]="true",Table_Risk_1[[#This Row],[Text]]="false",ISNUMBER(Table_Risk_1[[#This Row],[Text]])),Table_Risk_1[[#This Row],[Text]],""""&amp;Table_Risk_1[[#This Row],[Text]]&amp;""""))</f>
        <v>"08/08/2019"</v>
      </c>
      <c r="I1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"policyStartDate":"08/08/2019"},</v>
      </c>
      <c r="J19" s="27">
        <f>INDEX(Table_Question_Sets[Used Value],MATCH(Table_Risk_1[[#This Row],[Property]],Table_Question_Sets[Property],0),0)</f>
        <v>43685</v>
      </c>
      <c r="K19" s="12">
        <f>Table_Risk_1[[#This Row],[Value]]</f>
        <v>43685</v>
      </c>
      <c r="L19" s="12">
        <f>Table_Risk_1[[#This Row],[Value]]</f>
        <v>43685</v>
      </c>
      <c r="M19" s="12">
        <f>Table_Risk_1[[#This Row],[Value]]</f>
        <v>43685</v>
      </c>
      <c r="N19" s="12">
        <f>Table_Risk_1[[#This Row],[Value]]</f>
        <v>43685</v>
      </c>
    </row>
    <row r="20" spans="2:14" ht="29.25" thickBot="1">
      <c r="B20" s="3" t="s">
        <v>427</v>
      </c>
      <c r="C20" s="3" t="s">
        <v>71</v>
      </c>
      <c r="D20"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0"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20" s="3" t="str">
        <f>IF(Table_Risk_1[[#This Row],[Header]]="Yes","",IF(Table_Risk_1[[#This Row],[Property]]&lt;&gt;"",Risk_1_Prefix&amp;SUBSTITUTE(Table_Risk_1[[#This Row],[Type]]," ","")&amp;SUBSTITUTE(Table_Risk_1[[#This Row],[Property]]," ",""),""))</f>
        <v/>
      </c>
      <c r="G20"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0" s="3" t="str">
        <f>IF(OR(Table_Risk_1[[#This Row],[Header]]="Yes",Table_Risk_1[[#This Row],[Property]]=""),"",IF(OR(Table_Risk_1[[#This Row],[Text]]="true",Table_Risk_1[[#This Row],[Text]]="false",ISNUMBER(Table_Risk_1[[#This Row],[Text]])),Table_Risk_1[[#This Row],[Text]],""""&amp;Table_Risk_1[[#This Row],[Text]]&amp;""""))</f>
        <v/>
      </c>
      <c r="I20"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20" s="3"/>
      <c r="K20" s="3"/>
      <c r="L20" s="3"/>
      <c r="M20" s="3"/>
      <c r="N20" s="3"/>
    </row>
    <row r="21" spans="2:14" s="15" customFormat="1" ht="21" hidden="1" customHeight="1">
      <c r="B21" s="8"/>
      <c r="C21" s="8"/>
      <c r="D2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1" s="8" t="str">
        <f>IF(Table_Risk_1[[#This Row],[Header]]="Yes","",IF(Table_Risk_1[[#This Row],[Property]]&lt;&gt;"",Risk_1_Prefix&amp;SUBSTITUTE(Table_Risk_1[[#This Row],[Type]]," ","")&amp;SUBSTITUTE(Table_Risk_1[[#This Row],[Property]]," ",""),""))</f>
        <v/>
      </c>
      <c r="G2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1" s="8" t="str">
        <f>IF(OR(Table_Risk_1[[#This Row],[Header]]="Yes",Table_Risk_1[[#This Row],[Property]]=""),"",IF(OR(Table_Risk_1[[#This Row],[Text]]="true",Table_Risk_1[[#This Row],[Text]]="false",ISNUMBER(Table_Risk_1[[#This Row],[Text]])),Table_Risk_1[[#This Row],[Text]],""""&amp;Table_Risk_1[[#This Row],[Text]]&amp;""""))</f>
        <v/>
      </c>
      <c r="I2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1" s="8"/>
      <c r="K21" s="8"/>
      <c r="L21" s="8"/>
      <c r="M21" s="8"/>
      <c r="N21" s="8"/>
    </row>
    <row r="22" spans="2:14" s="15" customFormat="1" ht="21" customHeight="1">
      <c r="B22" s="8" t="s">
        <v>428</v>
      </c>
      <c r="C22" s="8"/>
      <c r="D2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22" s="8" t="str">
        <f ca="1">IF(Table_Risk_1[[#This Row],[Header]]="Yes","",IF(Table_Risk_1[[#This Row],[Property]]&lt;&gt;"",Risk_1_Prefix&amp;SUBSTITUTE(Table_Risk_1[[#This Row],[Type]]," ","")&amp;SUBSTITUTE(Table_Risk_1[[#This Row],[Property]]," ",""),""))</f>
        <v>MCheckIncludeRisk</v>
      </c>
      <c r="G22"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true</v>
      </c>
      <c r="H22" s="8" t="str">
        <f ca="1">IF(OR(Table_Risk_1[[#This Row],[Header]]="Yes",Table_Risk_1[[#This Row],[Property]]=""),"",IF(OR(Table_Risk_1[[#This Row],[Text]]="true",Table_Risk_1[[#This Row],[Text]]="false",ISNUMBER(Table_Risk_1[[#This Row],[Text]])),Table_Risk_1[[#This Row],[Text]],""""&amp;Table_Risk_1[[#This Row],[Text]]&amp;""""))</f>
        <v>true</v>
      </c>
      <c r="I2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"includeRisk":true},</v>
      </c>
      <c r="J22" s="8" t="b">
        <f>IF(Risk_1_Name="Mobile",TRUE,FALSE)</f>
        <v>1</v>
      </c>
      <c r="K22" s="8" t="b">
        <f>IF(Risk_1_Name="Mobile",TRUE,FALSE)</f>
        <v>1</v>
      </c>
      <c r="L22" s="8" t="b">
        <f>IF(Risk_1_Name="Mobile",TRUE,FALSE)</f>
        <v>1</v>
      </c>
      <c r="M22" s="8" t="b">
        <f>IF(Risk_1_Name="Mobile",TRUE,FALSE)</f>
        <v>1</v>
      </c>
      <c r="N22" s="8" t="b">
        <f>IF(Risk_1_Name="Mobile",TRUE,FALSE)</f>
        <v>1</v>
      </c>
    </row>
    <row r="23" spans="2:14" ht="29.25" thickBot="1">
      <c r="B23" s="3" t="s">
        <v>429</v>
      </c>
      <c r="C23" s="3" t="s">
        <v>71</v>
      </c>
      <c r="D23"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3"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23" s="3" t="str">
        <f>IF(Table_Risk_1[[#This Row],[Header]]="Yes","",IF(Table_Risk_1[[#This Row],[Property]]&lt;&gt;"",Risk_1_Prefix&amp;SUBSTITUTE(Table_Risk_1[[#This Row],[Type]]," ","")&amp;SUBSTITUTE(Table_Risk_1[[#This Row],[Property]]," ",""),""))</f>
        <v/>
      </c>
      <c r="G23"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3" s="3" t="str">
        <f>IF(OR(Table_Risk_1[[#This Row],[Header]]="Yes",Table_Risk_1[[#This Row],[Property]]=""),"",IF(OR(Table_Risk_1[[#This Row],[Text]]="true",Table_Risk_1[[#This Row],[Text]]="false",ISNUMBER(Table_Risk_1[[#This Row],[Text]])),Table_Risk_1[[#This Row],[Text]],""""&amp;Table_Risk_1[[#This Row],[Text]]&amp;""""))</f>
        <v/>
      </c>
      <c r="I23"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23" s="3"/>
      <c r="K23" s="3"/>
      <c r="L23" s="3"/>
      <c r="M23" s="3"/>
      <c r="N23" s="3"/>
    </row>
    <row r="24" spans="2:14" s="15" customFormat="1" ht="21" hidden="1" customHeight="1">
      <c r="B24" s="8"/>
      <c r="C24" s="8"/>
      <c r="D2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4" s="8" t="str">
        <f>IF(Table_Risk_1[[#This Row],[Header]]="Yes","",IF(Table_Risk_1[[#This Row],[Property]]&lt;&gt;"",Risk_1_Prefix&amp;SUBSTITUTE(Table_Risk_1[[#This Row],[Type]]," ","")&amp;SUBSTITUTE(Table_Risk_1[[#This Row],[Property]]," ",""),""))</f>
        <v/>
      </c>
      <c r="G24"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4" s="8" t="str">
        <f>IF(OR(Table_Risk_1[[#This Row],[Header]]="Yes",Table_Risk_1[[#This Row],[Property]]=""),"",IF(OR(Table_Risk_1[[#This Row],[Text]]="true",Table_Risk_1[[#This Row],[Text]]="false",ISNUMBER(Table_Risk_1[[#This Row],[Text]])),Table_Risk_1[[#This Row],[Text]],""""&amp;Table_Risk_1[[#This Row],[Text]]&amp;""""))</f>
        <v/>
      </c>
      <c r="I2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4" s="8"/>
      <c r="K24" s="8"/>
      <c r="L24" s="8"/>
      <c r="M24" s="8"/>
      <c r="N24" s="8"/>
    </row>
    <row r="25" spans="2:14" s="15" customFormat="1" ht="21" customHeight="1">
      <c r="B25" s="8" t="s">
        <v>430</v>
      </c>
      <c r="C25" s="8"/>
      <c r="D2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PLBase</v>
      </c>
      <c r="F25" s="8" t="str">
        <f ca="1">IF(Table_Risk_1[[#This Row],[Header]]="Yes","",IF(Table_Risk_1[[#This Row],[Property]]&lt;&gt;"",Risk_1_Prefix&amp;SUBSTITUTE(Table_Risk_1[[#This Row],[Type]]," ","")&amp;SUBSTITUTE(Table_Risk_1[[#This Row],[Property]]," ",""),""))</f>
        <v>MPremiumPLBase</v>
      </c>
      <c r="G25"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490</v>
      </c>
      <c r="H25" s="8">
        <f ca="1">IF(OR(Table_Risk_1[[#This Row],[Header]]="Yes",Table_Risk_1[[#This Row],[Property]]=""),"",IF(OR(Table_Risk_1[[#This Row],[Text]]="true",Table_Risk_1[[#This Row],[Text]]="false",ISNUMBER(Table_Risk_1[[#This Row],[Text]])),Table_Risk_1[[#This Row],[Text]],""""&amp;Table_Risk_1[[#This Row],[Text]]&amp;""""))</f>
        <v>490</v>
      </c>
      <c r="I2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"PLBase":490,</v>
      </c>
      <c r="J25" s="75">
        <f>IF(AND(J22,J14&lt;&gt;""),
VLOOKUP(J14,Table_Mobile_PL[],MATCH("Base Premium",Table_Mobile_PL[#Headers],0),FALSE),
0)</f>
        <v>490</v>
      </c>
      <c r="K25" s="75">
        <f>IF(AND(K22,K14&lt;&gt;""),
VLOOKUP(K14,Table_Mobile_PL[],MATCH("Base Premium",Table_Mobile_PL[#Headers],0),FALSE),
0)</f>
        <v>420</v>
      </c>
      <c r="L25" s="75">
        <f>IF(AND(L22,L14&lt;&gt;""),
VLOOKUP(L14,Table_Mobile_PL[],MATCH("Base Premium",Table_Mobile_PL[#Headers],0),FALSE),
0)</f>
        <v>420</v>
      </c>
      <c r="M25" s="75">
        <f>IF(AND(M22,M14&lt;&gt;""),
VLOOKUP(M14,Table_Mobile_PL[],MATCH("Base Premium",Table_Mobile_PL[#Headers],0),FALSE),
0)</f>
        <v>420</v>
      </c>
      <c r="N25" s="75">
        <f>IF(AND(N22,N14&lt;&gt;""),
VLOOKUP(N14,Table_Mobile_PL[],MATCH("Base Premium",Table_Mobile_PL[#Headers],0),FALSE),
0)</f>
        <v>420</v>
      </c>
    </row>
    <row r="26" spans="2:14" s="15" customFormat="1" ht="21" customHeight="1">
      <c r="B26" s="8" t="s">
        <v>431</v>
      </c>
      <c r="C26" s="8"/>
      <c r="D2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PLAdditionalEmployees</v>
      </c>
      <c r="F26" s="8" t="str">
        <f ca="1">IF(Table_Risk_1[[#This Row],[Header]]="Yes","",IF(Table_Risk_1[[#This Row],[Property]]&lt;&gt;"",Risk_1_Prefix&amp;SUBSTITUTE(Table_Risk_1[[#This Row],[Type]]," ","")&amp;SUBSTITUTE(Table_Risk_1[[#This Row],[Property]]," ",""),""))</f>
        <v>MPremiumPLAdditionalEmployees</v>
      </c>
      <c r="G26"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6" s="8">
        <f ca="1">IF(OR(Table_Risk_1[[#This Row],[Header]]="Yes",Table_Risk_1[[#This Row],[Property]]=""),"",IF(OR(Table_Risk_1[[#This Row],[Text]]="true",Table_Risk_1[[#This Row],[Text]]="false",ISNUMBER(Table_Risk_1[[#This Row],[Text]])),Table_Risk_1[[#This Row],[Text]],""""&amp;Table_Risk_1[[#This Row],[Text]]&amp;""""))</f>
        <v>0</v>
      </c>
      <c r="I2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"PLAdditionalEmployees":0,</v>
      </c>
      <c r="J26" s="76">
        <f>IF(AND(J22,J12&lt;&gt;"",J12&gt;mobile_staff_covered_under_base_PL_premium,J14&lt;&gt;""),
(J12-mobile_staff_covered_under_base_PL_premium)*
VLOOKUP(J14,Table_Mobile_PL[],MATCH("Additional Employees",Table_Mobile_PL[#Headers],0),FALSE),
0)</f>
        <v>0</v>
      </c>
      <c r="K26" s="76">
        <f>IF(AND(K22,K12&lt;&gt;"",K12&gt;mobile_staff_covered_under_base_PL_premium,K14&lt;&gt;""),
(K12-mobile_staff_covered_under_base_PL_premium)*
VLOOKUP(K14,Table_Mobile_PL[],MATCH("Additional Employees",Table_Mobile_PL[#Headers],0),FALSE),
0)</f>
        <v>0</v>
      </c>
      <c r="L26" s="76">
        <f>IF(AND(L22,L12&lt;&gt;"",L12&gt;mobile_staff_covered_under_base_PL_premium,L14&lt;&gt;""),
(L12-mobile_staff_covered_under_base_PL_premium)*
VLOOKUP(L14,Table_Mobile_PL[],MATCH("Additional Employees",Table_Mobile_PL[#Headers],0),FALSE),
0)</f>
        <v>0</v>
      </c>
      <c r="M26" s="76">
        <f>IF(AND(M22,M12&lt;&gt;"",M12&gt;mobile_staff_covered_under_base_PL_premium,M14&lt;&gt;""),
(M12-mobile_staff_covered_under_base_PL_premium)*
VLOOKUP(M14,Table_Mobile_PL[],MATCH("Additional Employees",Table_Mobile_PL[#Headers],0),FALSE),
0)</f>
        <v>0</v>
      </c>
      <c r="N26" s="76">
        <f>IF(AND(N22,N12&lt;&gt;"",N12&gt;mobile_staff_covered_under_base_PL_premium,N14&lt;&gt;""),
(N12-mobile_staff_covered_under_base_PL_premium)*
VLOOKUP(N14,Table_Mobile_PL[],MATCH("Additional Employees",Table_Mobile_PL[#Headers],0),FALSE),
0)</f>
        <v>0</v>
      </c>
    </row>
    <row r="27" spans="2:14" s="15" customFormat="1" ht="21" customHeight="1">
      <c r="B27" s="8" t="s">
        <v>432</v>
      </c>
      <c r="C27" s="8"/>
      <c r="D2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PLAdditionalSubContractors</v>
      </c>
      <c r="F27" s="8" t="str">
        <f ca="1">IF(Table_Risk_1[[#This Row],[Header]]="Yes","",IF(Table_Risk_1[[#This Row],[Property]]&lt;&gt;"",Risk_1_Prefix&amp;SUBSTITUTE(Table_Risk_1[[#This Row],[Type]]," ","")&amp;SUBSTITUTE(Table_Risk_1[[#This Row],[Property]]," ",""),""))</f>
        <v>MPremiumPLAdditionalSubContractors</v>
      </c>
      <c r="G27"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1200</v>
      </c>
      <c r="H27" s="8">
        <f ca="1">IF(OR(Table_Risk_1[[#This Row],[Header]]="Yes",Table_Risk_1[[#This Row],[Property]]=""),"",IF(OR(Table_Risk_1[[#This Row],[Text]]="true",Table_Risk_1[[#This Row],[Text]]="false",ISNUMBER(Table_Risk_1[[#This Row],[Text]])),Table_Risk_1[[#This Row],[Text]],""""&amp;Table_Risk_1[[#This Row],[Text]]&amp;""""))</f>
        <v>1200</v>
      </c>
      <c r="I2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"PLAdditionalSubContractors":1200,</v>
      </c>
      <c r="J27" s="76">
        <f>IF(AND(J22,J13&gt;0,J13+J12&gt;mobile_staff_covered_under_base_PL_premium),
IF(J12&gt;=mobile_staff_covered_under_base_PL_premium,J13,J13-mobile_staff_covered_under_base_PL_premium+J12)*
VLOOKUP(J14,Table_Mobile_PL[],MATCH("Additional Sub-Contractors",Table_Mobile_PL[#Headers],0),FALSE),
0)</f>
        <v>1200</v>
      </c>
      <c r="K27" s="76">
        <f>IF(AND(K22,K13&gt;0,K13+K12&gt;mobile_staff_covered_under_base_PL_premium),
IF(K12&gt;=mobile_staff_covered_under_base_PL_premium,K13,K13-mobile_staff_covered_under_base_PL_premium+K12)*
VLOOKUP(K14,Table_Mobile_PL[],MATCH("Additional Sub-Contractors",Table_Mobile_PL[#Headers],0),FALSE),
0)</f>
        <v>0</v>
      </c>
      <c r="L27" s="76">
        <f>IF(AND(L22,L13&gt;0,L13+L12&gt;mobile_staff_covered_under_base_PL_premium),
IF(L12&gt;=mobile_staff_covered_under_base_PL_premium,L13,L13-mobile_staff_covered_under_base_PL_premium+L12)*
VLOOKUP(L14,Table_Mobile_PL[],MATCH("Additional Sub-Contractors",Table_Mobile_PL[#Headers],0),FALSE),
0)</f>
        <v>840</v>
      </c>
      <c r="M27" s="76">
        <f>IF(AND(M22,M13&gt;0,M13+M12&gt;mobile_staff_covered_under_base_PL_premium),
IF(M12&gt;=mobile_staff_covered_under_base_PL_premium,M13,M13-mobile_staff_covered_under_base_PL_premium+M12)*
VLOOKUP(M14,Table_Mobile_PL[],MATCH("Additional Sub-Contractors",Table_Mobile_PL[#Headers],0),FALSE),
0)</f>
        <v>840</v>
      </c>
      <c r="N27" s="76">
        <f>IF(AND(N22,N13&gt;0,N13+N12&gt;mobile_staff_covered_under_base_PL_premium),
IF(N12&gt;=mobile_staff_covered_under_base_PL_premium,N13,N13-mobile_staff_covered_under_base_PL_premium+N12)*
VLOOKUP(N14,Table_Mobile_PL[],MATCH("Additional Sub-Contractors",Table_Mobile_PL[#Headers],0),FALSE),
0)</f>
        <v>840</v>
      </c>
    </row>
    <row r="28" spans="2:14" s="15" customFormat="1" ht="21" customHeight="1">
      <c r="B28" s="8" t="s">
        <v>106</v>
      </c>
      <c r="C28" s="8"/>
      <c r="D2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animalsInTransit</v>
      </c>
      <c r="F28" s="8" t="str">
        <f ca="1">IF(Table_Risk_1[[#This Row],[Header]]="Yes","",IF(Table_Risk_1[[#This Row],[Property]]&lt;&gt;"",Risk_1_Prefix&amp;SUBSTITUTE(Table_Risk_1[[#This Row],[Type]]," ","")&amp;SUBSTITUTE(Table_Risk_1[[#This Row],[Property]]," ",""),""))</f>
        <v>MPremiumAnimalsInTransit</v>
      </c>
      <c r="G28"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120</v>
      </c>
      <c r="H28" s="8">
        <f ca="1">IF(OR(Table_Risk_1[[#This Row],[Header]]="Yes",Table_Risk_1[[#This Row],[Property]]=""),"",IF(OR(Table_Risk_1[[#This Row],[Text]]="true",Table_Risk_1[[#This Row],[Text]]="false",ISNUMBER(Table_Risk_1[[#This Row],[Text]])),Table_Risk_1[[#This Row],[Text]],""""&amp;Table_Risk_1[[#This Row],[Text]]&amp;""""))</f>
        <v>120</v>
      </c>
      <c r="I2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"animalsInTransit":120,</v>
      </c>
      <c r="J28" s="76">
        <f>IF(AND(J22,J15="Yes"),
mobile_animals_in_transit_premium,0)</f>
        <v>120</v>
      </c>
      <c r="K28" s="76">
        <f>IF(AND(K22,K15="Yes"),
mobile_animals_in_transit_premium,0)</f>
        <v>0</v>
      </c>
      <c r="L28" s="76">
        <f>IF(AND(L22,L15="Yes"),
mobile_animals_in_transit_premium,0)</f>
        <v>120</v>
      </c>
      <c r="M28" s="76">
        <f>IF(AND(M22,M15="Yes"),
mobile_animals_in_transit_premium,0)</f>
        <v>120</v>
      </c>
      <c r="N28" s="76">
        <f>IF(AND(N22,N15="Yes"),
mobile_animals_in_transit_premium,0)</f>
        <v>120</v>
      </c>
    </row>
    <row r="29" spans="2:14" s="15" customFormat="1" ht="21" customHeight="1">
      <c r="B29" s="8" t="s">
        <v>185</v>
      </c>
      <c r="C29" s="8"/>
      <c r="D2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trailers</v>
      </c>
      <c r="F29" s="8" t="str">
        <f ca="1">IF(Table_Risk_1[[#This Row],[Header]]="Yes","",IF(Table_Risk_1[[#This Row],[Property]]&lt;&gt;"",Risk_1_Prefix&amp;SUBSTITUTE(Table_Risk_1[[#This Row],[Type]]," ","")&amp;SUBSTITUTE(Table_Risk_1[[#This Row],[Property]]," ",""),""))</f>
        <v>MPremiumTrailers</v>
      </c>
      <c r="G29"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170</v>
      </c>
      <c r="H29" s="8">
        <f ca="1">IF(OR(Table_Risk_1[[#This Row],[Header]]="Yes",Table_Risk_1[[#This Row],[Property]]=""),"",IF(OR(Table_Risk_1[[#This Row],[Text]]="true",Table_Risk_1[[#This Row],[Text]]="false",ISNUMBER(Table_Risk_1[[#This Row],[Text]])),Table_Risk_1[[#This Row],[Text]],""""&amp;Table_Risk_1[[#This Row],[Text]]&amp;""""))</f>
        <v>170</v>
      </c>
      <c r="I2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"trailers":170,</v>
      </c>
      <c r="J29" s="76">
        <f>IF(AND(J22,J16="Yes"),
mobile_trailers_premium,0)</f>
        <v>170</v>
      </c>
      <c r="K29" s="76">
        <f>IF(AND(K22,K16="Yes"),
mobile_trailers_premium,0)</f>
        <v>0</v>
      </c>
      <c r="L29" s="76">
        <f>IF(AND(L22,L16="Yes"),
mobile_trailers_premium,0)</f>
        <v>170</v>
      </c>
      <c r="M29" s="76">
        <f>IF(AND(M22,M16="Yes"),
mobile_trailers_premium,0)</f>
        <v>170</v>
      </c>
      <c r="N29" s="76">
        <f>IF(AND(N22,N16="Yes"),
mobile_trailers_premium,0)</f>
        <v>170</v>
      </c>
    </row>
    <row r="30" spans="2:14" s="15" customFormat="1" ht="21" customHeight="1">
      <c r="B30" s="8" t="s">
        <v>433</v>
      </c>
      <c r="C30" s="8"/>
      <c r="D3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tools</v>
      </c>
      <c r="F30" s="8" t="str">
        <f ca="1">IF(Table_Risk_1[[#This Row],[Header]]="Yes","",IF(Table_Risk_1[[#This Row],[Property]]&lt;&gt;"",Risk_1_Prefix&amp;SUBSTITUTE(Table_Risk_1[[#This Row],[Type]]," ","")&amp;SUBSTITUTE(Table_Risk_1[[#This Row],[Property]]," ",""),""))</f>
        <v>MPremiumTools</v>
      </c>
      <c r="G30"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200</v>
      </c>
      <c r="H30" s="8">
        <f ca="1">IF(OR(Table_Risk_1[[#This Row],[Header]]="Yes",Table_Risk_1[[#This Row],[Property]]=""),"",IF(OR(Table_Risk_1[[#This Row],[Text]]="true",Table_Risk_1[[#This Row],[Text]]="false",ISNUMBER(Table_Risk_1[[#This Row],[Text]])),Table_Risk_1[[#This Row],[Text]],""""&amp;Table_Risk_1[[#This Row],[Text]]&amp;""""))</f>
        <v>200</v>
      </c>
      <c r="I3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"tools":200,</v>
      </c>
      <c r="J30" s="76">
        <f>IF(AND(J22,J17="Yes"),
mobile_tools_premium,0)</f>
        <v>200</v>
      </c>
      <c r="K30" s="76">
        <f>IF(AND(K22,K17="Yes"),
mobile_tools_premium,0)</f>
        <v>0</v>
      </c>
      <c r="L30" s="76">
        <f>IF(AND(L22,L17="Yes"),
mobile_tools_premium,0)</f>
        <v>0</v>
      </c>
      <c r="M30" s="76">
        <f>IF(AND(M22,M17="Yes"),
mobile_tools_premium,0)</f>
        <v>0</v>
      </c>
      <c r="N30" s="76">
        <f>IF(AND(N22,N17="Yes"),
mobile_tools_premium,0)</f>
        <v>0</v>
      </c>
    </row>
    <row r="31" spans="2:14" s="15" customFormat="1" ht="21" customHeight="1">
      <c r="B31" s="8" t="s">
        <v>434</v>
      </c>
      <c r="C31" s="8"/>
      <c r="D3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totalPremium</v>
      </c>
      <c r="F31" s="8" t="str">
        <f ca="1">IF(Table_Risk_1[[#This Row],[Header]]="Yes","",IF(Table_Risk_1[[#This Row],[Property]]&lt;&gt;"",Risk_1_Prefix&amp;SUBSTITUTE(Table_Risk_1[[#This Row],[Type]]," ","")&amp;SUBSTITUTE(Table_Risk_1[[#This Row],[Property]]," ",""),""))</f>
        <v>MPremiumTotalPremium</v>
      </c>
      <c r="G31"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2180</v>
      </c>
      <c r="H31" s="8">
        <f ca="1">IF(OR(Table_Risk_1[[#This Row],[Header]]="Yes",Table_Risk_1[[#This Row],[Property]]=""),"",IF(OR(Table_Risk_1[[#This Row],[Text]]="true",Table_Risk_1[[#This Row],[Text]]="false",ISNUMBER(Table_Risk_1[[#This Row],[Text]])),Table_Risk_1[[#This Row],[Text]],""""&amp;Table_Risk_1[[#This Row],[Text]]&amp;""""))</f>
        <v>2180</v>
      </c>
      <c r="I3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"totalPremium":2180,</v>
      </c>
      <c r="J31" s="76">
        <f>SUM(J25:J30)</f>
        <v>2180</v>
      </c>
      <c r="K31" s="76">
        <f>SUM(K25:K30)</f>
        <v>420</v>
      </c>
      <c r="L31" s="76">
        <f>SUM(L25:L30)</f>
        <v>1550</v>
      </c>
      <c r="M31" s="76">
        <f>SUM(M25:M30)</f>
        <v>1550</v>
      </c>
      <c r="N31" s="76">
        <f>SUM(N25:N30)</f>
        <v>1550</v>
      </c>
    </row>
    <row r="32" spans="2:14" s="15" customFormat="1" ht="21" customHeight="1">
      <c r="B32" s="8" t="s">
        <v>435</v>
      </c>
      <c r="C32" s="8"/>
      <c r="D3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totalReducedByStampDuty</v>
      </c>
      <c r="F32" s="8" t="str">
        <f ca="1">IF(Table_Risk_1[[#This Row],[Header]]="Yes","",IF(Table_Risk_1[[#This Row],[Property]]&lt;&gt;"",Risk_1_Prefix&amp;SUBSTITUTE(Table_Risk_1[[#This Row],[Type]]," ","")&amp;SUBSTITUTE(Table_Risk_1[[#This Row],[Property]]," ",""),""))</f>
        <v>MPremiumTotalReducedByStampDuty</v>
      </c>
      <c r="G3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1981.8181818181818</v>
      </c>
      <c r="H32" s="8">
        <f ca="1">IF(OR(Table_Risk_1[[#This Row],[Header]]="Yes",Table_Risk_1[[#This Row],[Property]]=""),"",IF(OR(Table_Risk_1[[#This Row],[Text]]="true",Table_Risk_1[[#This Row],[Text]]="false",ISNUMBER(Table_Risk_1[[#This Row],[Text]])),Table_Risk_1[[#This Row],[Text]],""""&amp;Table_Risk_1[[#This Row],[Text]]&amp;""""))</f>
        <v>1981.8181818181818</v>
      </c>
      <c r="I3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"totalReducedByStampDuty":1981.81818181818,</v>
      </c>
      <c r="J32" s="30">
        <f ca="1">(J31/(1+J45))</f>
        <v>1981.8181818181818</v>
      </c>
      <c r="K32" s="30">
        <f t="shared" ref="K32:N32" ca="1" si="0">(K31/(1+K45))</f>
        <v>385.32110091743118</v>
      </c>
      <c r="L32" s="30">
        <f t="shared" ca="1" si="0"/>
        <v>1550</v>
      </c>
      <c r="M32" s="30">
        <f t="shared" ca="1" si="0"/>
        <v>1409.090909090909</v>
      </c>
      <c r="N32" s="30">
        <f t="shared" ca="1" si="0"/>
        <v>1396.3963963963963</v>
      </c>
    </row>
    <row r="33" spans="2:14" s="15" customFormat="1" ht="21" customHeight="1">
      <c r="B33" s="8" t="s">
        <v>436</v>
      </c>
      <c r="C33" s="8"/>
      <c r="D3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totalReducedByGST</v>
      </c>
      <c r="F33" s="8" t="str">
        <f ca="1">IF(Table_Risk_1[[#This Row],[Header]]="Yes","",IF(Table_Risk_1[[#This Row],[Property]]&lt;&gt;"",Risk_1_Prefix&amp;SUBSTITUTE(Table_Risk_1[[#This Row],[Type]]," ","")&amp;SUBSTITUTE(Table_Risk_1[[#This Row],[Property]]," ",""),""))</f>
        <v>MPremiumTotalReducedByGST</v>
      </c>
      <c r="G33"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1801.6528925619832</v>
      </c>
      <c r="H33" s="8">
        <f ca="1">IF(OR(Table_Risk_1[[#This Row],[Header]]="Yes",Table_Risk_1[[#This Row],[Property]]=""),"",IF(OR(Table_Risk_1[[#This Row],[Text]]="true",Table_Risk_1[[#This Row],[Text]]="false",ISNUMBER(Table_Risk_1[[#This Row],[Text]])),Table_Risk_1[[#This Row],[Text]],""""&amp;Table_Risk_1[[#This Row],[Text]]&amp;""""))</f>
        <v>1801.6528925619832</v>
      </c>
      <c r="I3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"totalReducedByGST":1801.65289256198},</v>
      </c>
      <c r="J33" s="11">
        <f ca="1">(J32/(1+J44))</f>
        <v>1801.6528925619832</v>
      </c>
      <c r="K33" s="11">
        <f t="shared" ref="K33:N33" ca="1" si="1">(K32/(1+K44))</f>
        <v>350.29190992493739</v>
      </c>
      <c r="L33" s="11">
        <f t="shared" ca="1" si="1"/>
        <v>1409.090909090909</v>
      </c>
      <c r="M33" s="11">
        <f t="shared" ca="1" si="1"/>
        <v>1280.9917355371899</v>
      </c>
      <c r="N33" s="11">
        <f t="shared" ca="1" si="1"/>
        <v>1269.4512694512694</v>
      </c>
    </row>
    <row r="34" spans="2:14" ht="29.25" thickBot="1">
      <c r="B34" s="3" t="s">
        <v>437</v>
      </c>
      <c r="C34" s="3" t="s">
        <v>71</v>
      </c>
      <c r="D34"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4"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other</v>
      </c>
      <c r="F34" s="3" t="str">
        <f>IF(Table_Risk_1[[#This Row],[Header]]="Yes","",IF(Table_Risk_1[[#This Row],[Property]]&lt;&gt;"",Risk_1_Prefix&amp;SUBSTITUTE(Table_Risk_1[[#This Row],[Type]]," ","")&amp;SUBSTITUTE(Table_Risk_1[[#This Row],[Property]]," ",""),""))</f>
        <v/>
      </c>
      <c r="G34"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4" s="3" t="str">
        <f>IF(OR(Table_Risk_1[[#This Row],[Header]]="Yes",Table_Risk_1[[#This Row],[Property]]=""),"",IF(OR(Table_Risk_1[[#This Row],[Text]]="true",Table_Risk_1[[#This Row],[Text]]="false",ISNUMBER(Table_Risk_1[[#This Row],[Text]])),Table_Risk_1[[#This Row],[Text]],""""&amp;Table_Risk_1[[#This Row],[Text]]&amp;""""))</f>
        <v/>
      </c>
      <c r="I34"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"other":{</v>
      </c>
      <c r="J34" s="3"/>
      <c r="K34" s="3"/>
      <c r="L34" s="3"/>
      <c r="M34" s="3"/>
      <c r="N34" s="3"/>
    </row>
    <row r="35" spans="2:14" s="15" customFormat="1" ht="21" hidden="1" customHeight="1">
      <c r="B35" s="8"/>
      <c r="C35" s="8"/>
      <c r="D3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3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5" s="8" t="str">
        <f>IF(Table_Risk_1[[#This Row],[Header]]="Yes","",IF(Table_Risk_1[[#This Row],[Property]]&lt;&gt;"",Risk_1_Prefix&amp;SUBSTITUTE(Table_Risk_1[[#This Row],[Type]]," ","")&amp;SUBSTITUTE(Table_Risk_1[[#This Row],[Property]]," ",""),""))</f>
        <v/>
      </c>
      <c r="G35"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5" s="8" t="str">
        <f>IF(OR(Table_Risk_1[[#This Row],[Header]]="Yes",Table_Risk_1[[#This Row],[Property]]=""),"",IF(OR(Table_Risk_1[[#This Row],[Text]]="true",Table_Risk_1[[#This Row],[Text]]="false",ISNUMBER(Table_Risk_1[[#This Row],[Text]])),Table_Risk_1[[#This Row],[Text]],""""&amp;Table_Risk_1[[#This Row],[Text]]&amp;""""))</f>
        <v/>
      </c>
      <c r="I3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5" s="8"/>
      <c r="K35" s="8"/>
      <c r="L35" s="8"/>
      <c r="M35" s="8"/>
      <c r="N35" s="8"/>
    </row>
    <row r="36" spans="2:14" s="15" customFormat="1" ht="21" customHeight="1">
      <c r="B36" s="8" t="s">
        <v>438</v>
      </c>
      <c r="C36" s="8"/>
      <c r="D36"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36"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something</v>
      </c>
      <c r="F36" s="8" t="str">
        <f ca="1">IF(Table_Risk_1[[#This Row],[Header]]="Yes","",IF(Table_Risk_1[[#This Row],[Property]]&lt;&gt;"",Risk_1_Prefix&amp;SUBSTITUTE(Table_Risk_1[[#This Row],[Type]]," ","")&amp;SUBSTITUTE(Table_Risk_1[[#This Row],[Property]]," ",""),""))</f>
        <v>MOtherSomething</v>
      </c>
      <c r="G36"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Value</v>
      </c>
      <c r="H36" s="8" t="str">
        <f ca="1">IF(OR(Table_Risk_1[[#This Row],[Header]]="Yes",Table_Risk_1[[#This Row],[Property]]=""),"",IF(OR(Table_Risk_1[[#This Row],[Text]]="true",Table_Risk_1[[#This Row],[Text]]="false",ISNUMBER(Table_Risk_1[[#This Row],[Text]])),Table_Risk_1[[#This Row],[Text]],""""&amp;Table_Risk_1[[#This Row],[Text]]&amp;""""))</f>
        <v>"Value"</v>
      </c>
      <c r="I36"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"something":"Value"},</v>
      </c>
      <c r="J36" s="8" t="s">
        <v>6</v>
      </c>
      <c r="K36" s="8"/>
      <c r="L36" s="8"/>
      <c r="M36" s="8"/>
      <c r="N36" s="8"/>
    </row>
    <row r="37" spans="2:14" ht="29.25" thickBot="1">
      <c r="B37" s="3" t="s">
        <v>439</v>
      </c>
      <c r="C37" s="3" t="s">
        <v>71</v>
      </c>
      <c r="D37"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7"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37" s="3" t="str">
        <f>IF(Table_Risk_1[[#This Row],[Header]]="Yes","",IF(Table_Risk_1[[#This Row],[Property]]&lt;&gt;"",Risk_1_Prefix&amp;SUBSTITUTE(Table_Risk_1[[#This Row],[Type]]," ","")&amp;SUBSTITUTE(Table_Risk_1[[#This Row],[Property]]," ",""),""))</f>
        <v/>
      </c>
      <c r="G37"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7" s="3" t="str">
        <f>IF(OR(Table_Risk_1[[#This Row],[Header]]="Yes",Table_Risk_1[[#This Row],[Property]]=""),"",IF(OR(Table_Risk_1[[#This Row],[Text]]="true",Table_Risk_1[[#This Row],[Text]]="false",ISNUMBER(Table_Risk_1[[#This Row],[Text]])),Table_Risk_1[[#This Row],[Text]],""""&amp;Table_Risk_1[[#This Row],[Text]]&amp;""""))</f>
        <v/>
      </c>
      <c r="I37"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37" s="3"/>
      <c r="K37" s="3"/>
      <c r="L37" s="3"/>
      <c r="M37" s="3"/>
      <c r="N37" s="3"/>
    </row>
    <row r="38" spans="2:14" s="15" customFormat="1" ht="21" hidden="1" customHeight="1">
      <c r="B38" s="8"/>
      <c r="C38" s="8"/>
      <c r="D3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8" s="8" t="str">
        <f>IF(Table_Risk_1[[#This Row],[Header]]="Yes","",IF(Table_Risk_1[[#This Row],[Property]]&lt;&gt;"",Risk_1_Prefix&amp;SUBSTITUTE(Table_Risk_1[[#This Row],[Type]]," ","")&amp;SUBSTITUTE(Table_Risk_1[[#This Row],[Property]]," ",""),""))</f>
        <v/>
      </c>
      <c r="G38"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8" s="8" t="str">
        <f>IF(OR(Table_Risk_1[[#This Row],[Header]]="Yes",Table_Risk_1[[#This Row],[Property]]=""),"",IF(OR(Table_Risk_1[[#This Row],[Text]]="true",Table_Risk_1[[#This Row],[Text]]="false",ISNUMBER(Table_Risk_1[[#This Row],[Text]])),Table_Risk_1[[#This Row],[Text]],""""&amp;Table_Risk_1[[#This Row],[Text]]&amp;""""))</f>
        <v/>
      </c>
      <c r="I3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8" s="8"/>
      <c r="K38" s="8"/>
      <c r="L38" s="8"/>
      <c r="M38" s="8"/>
      <c r="N38" s="8"/>
    </row>
    <row r="39" spans="2:14" s="15" customFormat="1" ht="21" customHeight="1">
      <c r="B39" s="8" t="s">
        <v>440</v>
      </c>
      <c r="C39" s="8"/>
      <c r="D3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39" s="8" t="str">
        <f ca="1">IF(Table_Risk_1[[#This Row],[Header]]="Yes","",IF(Table_Risk_1[[#This Row],[Property]]&lt;&gt;"",Risk_1_Prefix&amp;SUBSTITUTE(Table_Risk_1[[#This Row],[Type]]," ","")&amp;SUBSTITUTE(Table_Risk_1[[#This Row],[Property]]," ",""),""))</f>
        <v>MStatutoryRateRiskType</v>
      </c>
      <c r="G39"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39" s="8" t="str">
        <f ca="1">IF(OR(Table_Risk_1[[#This Row],[Header]]="Yes",Table_Risk_1[[#This Row],[Property]]=""),"",IF(OR(Table_Risk_1[[#This Row],[Text]]="true",Table_Risk_1[[#This Row],[Text]]="false",ISNUMBER(Table_Risk_1[[#This Row],[Text]])),Table_Risk_1[[#This Row],[Text]],""""&amp;Table_Risk_1[[#This Row],[Text]]&amp;""""))</f>
        <v>"General"</v>
      </c>
      <c r="I3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39" s="8" t="s">
        <v>441</v>
      </c>
      <c r="K39" s="8" t="s">
        <v>441</v>
      </c>
      <c r="L39" s="8" t="s">
        <v>441</v>
      </c>
      <c r="M39" s="8" t="s">
        <v>441</v>
      </c>
      <c r="N39" s="8" t="s">
        <v>441</v>
      </c>
    </row>
    <row r="40" spans="2:14" s="15" customFormat="1" ht="21" customHeight="1">
      <c r="B40" s="9" t="s">
        <v>442</v>
      </c>
      <c r="C40" s="8"/>
      <c r="D4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40" s="8" t="str">
        <f ca="1">IF(Table_Risk_1[[#This Row],[Header]]="Yes","",IF(Table_Risk_1[[#This Row],[Property]]&lt;&gt;"",Risk_1_Prefix&amp;SUBSTITUTE(Table_Risk_1[[#This Row],[Type]]," ","")&amp;SUBSTITUTE(Table_Risk_1[[#This Row],[Property]]," ",""),""))</f>
        <v>MStatutoryRateESLApplicability</v>
      </c>
      <c r="G40"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40" s="8" t="str">
        <f ca="1">IF(OR(Table_Risk_1[[#This Row],[Header]]="Yes",Table_Risk_1[[#This Row],[Property]]=""),"",IF(OR(Table_Risk_1[[#This Row],[Text]]="true",Table_Risk_1[[#This Row],[Text]]="false",ISNUMBER(Table_Risk_1[[#This Row],[Text]])),Table_Risk_1[[#This Row],[Text]],""""&amp;Table_Risk_1[[#This Row],[Text]]&amp;""""))</f>
        <v>"Not Applicable"</v>
      </c>
      <c r="I4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40" s="8" t="s">
        <v>443</v>
      </c>
      <c r="K40" s="8" t="s">
        <v>443</v>
      </c>
      <c r="L40" s="8" t="s">
        <v>443</v>
      </c>
      <c r="M40" s="8" t="s">
        <v>443</v>
      </c>
      <c r="N40" s="8" t="s">
        <v>443</v>
      </c>
    </row>
    <row r="41" spans="2:14" s="15" customFormat="1" ht="21" customHeight="1">
      <c r="B41" s="8" t="s">
        <v>444</v>
      </c>
      <c r="C41" s="8"/>
      <c r="D4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41" s="8" t="str">
        <f ca="1">IF(Table_Risk_1[[#This Row],[Header]]="Yes","",IF(Table_Risk_1[[#This Row],[Property]]&lt;&gt;"",Risk_1_Prefix&amp;SUBSTITUTE(Table_Risk_1[[#This Row],[Type]]," ","")&amp;SUBSTITUTE(Table_Risk_1[[#This Row],[Property]]," ",""),""))</f>
        <v>MStatutoryRateJurisdiction</v>
      </c>
      <c r="G41"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VIC</v>
      </c>
      <c r="H41" s="8" t="str">
        <f ca="1">IF(OR(Table_Risk_1[[#This Row],[Header]]="Yes",Table_Risk_1[[#This Row],[Property]]=""),"",IF(OR(Table_Risk_1[[#This Row],[Text]]="true",Table_Risk_1[[#This Row],[Text]]="false",ISNUMBER(Table_Risk_1[[#This Row],[Text]])),Table_Risk_1[[#This Row],[Text]],""""&amp;Table_Risk_1[[#This Row],[Text]]&amp;""""))</f>
        <v>"VIC"</v>
      </c>
      <c r="I4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"jurisdiction":"VIC",</v>
      </c>
      <c r="J41" s="8" t="str">
        <f>J11</f>
        <v>VIC</v>
      </c>
      <c r="K41" s="8" t="str">
        <f>K11</f>
        <v>NSW</v>
      </c>
      <c r="L41" s="8" t="str">
        <f>L11</f>
        <v>ACT</v>
      </c>
      <c r="M41" s="8" t="str">
        <f>M11</f>
        <v>NT</v>
      </c>
      <c r="N41" s="8" t="str">
        <f>N11</f>
        <v>SA</v>
      </c>
    </row>
    <row r="42" spans="2:14" s="15" customFormat="1" ht="21" customHeight="1">
      <c r="B42" s="9" t="s">
        <v>132</v>
      </c>
      <c r="C42" s="8"/>
      <c r="D4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42" s="8" t="str">
        <f ca="1">IF(Table_Risk_1[[#This Row],[Header]]="Yes","",IF(Table_Risk_1[[#This Row],[Property]]&lt;&gt;"",Risk_1_Prefix&amp;SUBSTITUTE(Table_Risk_1[[#This Row],[Type]]," ","")&amp;SUBSTITUTE(Table_Risk_1[[#This Row],[Property]]," ",""),""))</f>
        <v>MStatutoryRatePolicyStartDate</v>
      </c>
      <c r="G4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43685</v>
      </c>
      <c r="H42" s="8">
        <f ca="1">IF(OR(Table_Risk_1[[#This Row],[Header]]="Yes",Table_Risk_1[[#This Row],[Property]]=""),"",IF(OR(Table_Risk_1[[#This Row],[Text]]="true",Table_Risk_1[[#This Row],[Text]]="false",ISNUMBER(Table_Risk_1[[#This Row],[Text]])),Table_Risk_1[[#This Row],[Text]],""""&amp;Table_Risk_1[[#This Row],[Text]]&amp;""""))</f>
        <v>43685</v>
      </c>
      <c r="I4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"policyStartDate":43685,</v>
      </c>
      <c r="J42" s="27">
        <f>J19</f>
        <v>43685</v>
      </c>
      <c r="K42" s="27">
        <f>K19</f>
        <v>43685</v>
      </c>
      <c r="L42" s="27">
        <f>L19</f>
        <v>43685</v>
      </c>
      <c r="M42" s="27">
        <f>M19</f>
        <v>43685</v>
      </c>
      <c r="N42" s="27">
        <f>N19</f>
        <v>43685</v>
      </c>
    </row>
    <row r="43" spans="2:14" s="15" customFormat="1" ht="21" customHeight="1">
      <c r="B43" s="8" t="s">
        <v>445</v>
      </c>
      <c r="C43" s="8"/>
      <c r="D43"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3"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ESLRate</v>
      </c>
      <c r="F43" s="8" t="str">
        <f ca="1">IF(Table_Risk_1[[#This Row],[Header]]="Yes","",IF(Table_Risk_1[[#This Row],[Property]]&lt;&gt;"",Risk_1_Prefix&amp;SUBSTITUTE(Table_Risk_1[[#This Row],[Type]]," ","")&amp;SUBSTITUTE(Table_Risk_1[[#This Row],[Property]]," ",""),""))</f>
        <v>MStatutoryRateESLRate</v>
      </c>
      <c r="G43"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3" s="8">
        <f ca="1">IF(OR(Table_Risk_1[[#This Row],[Header]]="Yes",Table_Risk_1[[#This Row],[Property]]=""),"",IF(OR(Table_Risk_1[[#This Row],[Text]]="true",Table_Risk_1[[#This Row],[Text]]="false",ISNUMBER(Table_Risk_1[[#This Row],[Text]])),Table_Risk_1[[#This Row],[Text]],""""&amp;Table_Risk_1[[#This Row],[Text]]&amp;""""))</f>
        <v>0</v>
      </c>
      <c r="I43"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"ESLRate":0,</v>
      </c>
      <c r="J43" s="19">
        <f t="array" ref="J43">IF(AND(Risk_1_ESL="Applicable",NOT(ISNA(MATCH(J41,Table_Statutory_Rates[#Headers],0)))),
INDEX(
Table_Statutory_Rates[],
MATCH(1,(Table_Statutory_Rates[Type]="ESL")*(Table_Statutory_Rates[Next Value]&gt;J42),0),
MATCH(J41,Table_Statutory_Rates[#Headers],0)
),0)</f>
        <v>0</v>
      </c>
      <c r="K43" s="19">
        <f t="array" ref="K43">IF(AND(Risk_1_ESL="Applicable",NOT(ISNA(MATCH(K41,Table_Statutory_Rates[#Headers],0)))),
INDEX(
Table_Statutory_Rates[],
MATCH(1,(Table_Statutory_Rates[Type]="ESL")*(Table_Statutory_Rates[Next Value]&gt;K42),0),
MATCH(K41,Table_Statutory_Rates[#Headers],0)
),0)</f>
        <v>0</v>
      </c>
      <c r="L43" s="19">
        <f t="array" ref="L43">IF(AND(Risk_1_ESL="Applicable",NOT(ISNA(MATCH(L41,Table_Statutory_Rates[#Headers],0)))),
INDEX(
Table_Statutory_Rates[],
MATCH(1,(Table_Statutory_Rates[Type]="ESL")*(Table_Statutory_Rates[Next Value]&gt;L42),0),
MATCH(L41,Table_Statutory_Rates[#Headers],0)
),0)</f>
        <v>0</v>
      </c>
      <c r="M43" s="19">
        <f t="array" ref="M43">IF(AND(Risk_1_ESL="Applicable",NOT(ISNA(MATCH(M41,Table_Statutory_Rates[#Headers],0)))),
INDEX(
Table_Statutory_Rates[],
MATCH(1,(Table_Statutory_Rates[Type]="ESL")*(Table_Statutory_Rates[Next Value]&gt;M42),0),
MATCH(M41,Table_Statutory_Rates[#Headers],0)
),0)</f>
        <v>0</v>
      </c>
      <c r="N43" s="19">
        <f t="array" ref="N43">IF(AND(Risk_1_ESL="Applicable",NOT(ISNA(MATCH(N41,Table_Statutory_Rates[#Headers],0)))),
INDEX(
Table_Statutory_Rates[],
MATCH(1,(Table_Statutory_Rates[Type]="ESL")*(Table_Statutory_Rates[Next Value]&gt;N42),0),
MATCH(N41,Table_Statutory_Rates[#Headers],0)
),0)</f>
        <v>0</v>
      </c>
    </row>
    <row r="44" spans="2:14" s="15" customFormat="1" ht="21" customHeight="1">
      <c r="B44" s="8" t="s">
        <v>446</v>
      </c>
      <c r="C44" s="8"/>
      <c r="D44"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4"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GSTRate</v>
      </c>
      <c r="F44" s="8" t="str">
        <f ca="1">IF(Table_Risk_1[[#This Row],[Header]]="Yes","",IF(Table_Risk_1[[#This Row],[Property]]&lt;&gt;"",Risk_1_Prefix&amp;SUBSTITUTE(Table_Risk_1[[#This Row],[Type]]," ","")&amp;SUBSTITUTE(Table_Risk_1[[#This Row],[Property]]," ",""),""))</f>
        <v>MStatutoryRateGSTRate</v>
      </c>
      <c r="G44"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4" s="8">
        <f ca="1">IF(OR(Table_Risk_1[[#This Row],[Header]]="Yes",Table_Risk_1[[#This Row],[Property]]=""),"",IF(OR(Table_Risk_1[[#This Row],[Text]]="true",Table_Risk_1[[#This Row],[Text]]="false",ISNUMBER(Table_Risk_1[[#This Row],[Text]])),Table_Risk_1[[#This Row],[Text]],""""&amp;Table_Risk_1[[#This Row],[Text]]&amp;""""))</f>
        <v>0.1</v>
      </c>
      <c r="I44"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"GSTRate":0.1,</v>
      </c>
      <c r="J44" s="19">
        <f t="array" aca="1" ref="J44" ca="1">IF(NOT(ISNA(MATCH(J41,Table_Statutory_Rates[#Headers],0))),
INDEX(
Table_Statutory_Rates[],
MATCH(1,(Table_Statutory_Rates[Type]="GST")*(Table_Statutory_Rates[Next Value]&gt;J42),0),
MATCH(J41,Table_Statutory_Rates[#Headers],0)
),0)</f>
        <v>0.1</v>
      </c>
      <c r="K44" s="19">
        <f t="array" aca="1" ref="K44" ca="1">IF(NOT(ISNA(MATCH(K41,Table_Statutory_Rates[#Headers],0))),
INDEX(
Table_Statutory_Rates[],
MATCH(1,(Table_Statutory_Rates[Type]="GST")*(Table_Statutory_Rates[Next Value]&gt;K42),0),
MATCH(K41,Table_Statutory_Rates[#Headers],0)
),0)</f>
        <v>0.1</v>
      </c>
      <c r="L44" s="19">
        <f t="array" aca="1" ref="L44" ca="1">IF(NOT(ISNA(MATCH(L41,Table_Statutory_Rates[#Headers],0))),
INDEX(
Table_Statutory_Rates[],
MATCH(1,(Table_Statutory_Rates[Type]="GST")*(Table_Statutory_Rates[Next Value]&gt;L42),0),
MATCH(L41,Table_Statutory_Rates[#Headers],0)
),0)</f>
        <v>0.1</v>
      </c>
      <c r="M44" s="19">
        <f t="array" aca="1" ref="M44" ca="1">IF(NOT(ISNA(MATCH(M41,Table_Statutory_Rates[#Headers],0))),
INDEX(
Table_Statutory_Rates[],
MATCH(1,(Table_Statutory_Rates[Type]="GST")*(Table_Statutory_Rates[Next Value]&gt;M42),0),
MATCH(M41,Table_Statutory_Rates[#Headers],0)
),0)</f>
        <v>0.1</v>
      </c>
      <c r="N44" s="19">
        <f t="array" aca="1" ref="N44" ca="1">IF(NOT(ISNA(MATCH(N41,Table_Statutory_Rates[#Headers],0))),
INDEX(
Table_Statutory_Rates[],
MATCH(1,(Table_Statutory_Rates[Type]="GST")*(Table_Statutory_Rates[Next Value]&gt;N42),0),
MATCH(N41,Table_Statutory_Rates[#Headers],0)
),0)</f>
        <v>0.1</v>
      </c>
    </row>
    <row r="45" spans="2:14" s="15" customFormat="1" ht="21" customHeight="1">
      <c r="B45" s="8" t="s">
        <v>447</v>
      </c>
      <c r="C45" s="8"/>
      <c r="D45"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5"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v>
      </c>
      <c r="F45" s="8" t="str">
        <f ca="1">IF(Table_Risk_1[[#This Row],[Header]]="Yes","",IF(Table_Risk_1[[#This Row],[Property]]&lt;&gt;"",Risk_1_Prefix&amp;SUBSTITUTE(Table_Risk_1[[#This Row],[Type]]," ","")&amp;SUBSTITUTE(Table_Risk_1[[#This Row],[Property]]," ",""),""))</f>
        <v>MStatutoryRateSDRate</v>
      </c>
      <c r="G45"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5" s="8">
        <f ca="1">IF(OR(Table_Risk_1[[#This Row],[Header]]="Yes",Table_Risk_1[[#This Row],[Property]]=""),"",IF(OR(Table_Risk_1[[#This Row],[Text]]="true",Table_Risk_1[[#This Row],[Text]]="false",ISNUMBER(Table_Risk_1[[#This Row],[Text]])),Table_Risk_1[[#This Row],[Text]],""""&amp;Table_Risk_1[[#This Row],[Text]]&amp;""""))</f>
        <v>0.1</v>
      </c>
      <c r="I45"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"SDRate":0.1},</v>
      </c>
      <c r="J45" s="19">
        <f t="array" aca="1" ref="J45" ca="1">IF(NOT(ISNA(MATCH(J41,Table_Statutory_Rates[#Headers],0))),
INDEX(
Table_Statutory_Rates[],
MATCH(1,(Table_Statutory_Rates[Type]=Risk_1_Type)*(Table_Statutory_Rates[Next Value]&gt;J42),0),
MATCH(J41,Table_Statutory_Rates[#Headers],0)
),0)</f>
        <v>0.1</v>
      </c>
      <c r="K45" s="19">
        <f t="array" aca="1" ref="K45" ca="1">IF(NOT(ISNA(MATCH(K41,Table_Statutory_Rates[#Headers],0))),
INDEX(
Table_Statutory_Rates[],
MATCH(1,(Table_Statutory_Rates[Type]=Risk_1_Type)*(Table_Statutory_Rates[Next Value]&gt;K42),0),
MATCH(K41,Table_Statutory_Rates[#Headers],0)
),0)</f>
        <v>0.09</v>
      </c>
      <c r="L45" s="19">
        <f t="array" aca="1" ref="L45" ca="1">IF(NOT(ISNA(MATCH(L41,Table_Statutory_Rates[#Headers],0))),
INDEX(
Table_Statutory_Rates[],
MATCH(1,(Table_Statutory_Rates[Type]=Risk_1_Type)*(Table_Statutory_Rates[Next Value]&gt;L42),0),
MATCH(L41,Table_Statutory_Rates[#Headers],0)
),0)</f>
        <v>0</v>
      </c>
      <c r="M45" s="19">
        <f t="array" aca="1" ref="M45" ca="1">IF(NOT(ISNA(MATCH(M41,Table_Statutory_Rates[#Headers],0))),
INDEX(
Table_Statutory_Rates[],
MATCH(1,(Table_Statutory_Rates[Type]=Risk_1_Type)*(Table_Statutory_Rates[Next Value]&gt;M42),0),
MATCH(M41,Table_Statutory_Rates[#Headers],0)
),0)</f>
        <v>0.1</v>
      </c>
      <c r="N45" s="19">
        <f t="array" aca="1" ref="N45" ca="1">IF(NOT(ISNA(MATCH(N41,Table_Statutory_Rates[#Headers],0))),
INDEX(
Table_Statutory_Rates[],
MATCH(1,(Table_Statutory_Rates[Type]=Risk_1_Type)*(Table_Statutory_Rates[Next Value]&gt;N42),0),
MATCH(N41,Table_Statutory_Rates[#Headers],0)
),0)</f>
        <v>0.11</v>
      </c>
    </row>
    <row r="46" spans="2:14" ht="29.25" thickBot="1">
      <c r="B46" s="3" t="s">
        <v>448</v>
      </c>
      <c r="C46" s="3" t="s">
        <v>71</v>
      </c>
      <c r="D46"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46"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46" s="3" t="str">
        <f>IF(Table_Risk_1[[#This Row],[Header]]="Yes","",IF(Table_Risk_1[[#This Row],[Property]]&lt;&gt;"",Risk_1_Prefix&amp;SUBSTITUTE(Table_Risk_1[[#This Row],[Type]]," ","")&amp;SUBSTITUTE(Table_Risk_1[[#This Row],[Property]]," ",""),""))</f>
        <v/>
      </c>
      <c r="G46"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6" s="3" t="str">
        <f>IF(OR(Table_Risk_1[[#This Row],[Header]]="Yes",Table_Risk_1[[#This Row],[Property]]=""),"",IF(OR(Table_Risk_1[[#This Row],[Text]]="true",Table_Risk_1[[#This Row],[Text]]="false",ISNUMBER(Table_Risk_1[[#This Row],[Text]])),Table_Risk_1[[#This Row],[Text]],""""&amp;Table_Risk_1[[#This Row],[Text]]&amp;""""))</f>
        <v/>
      </c>
      <c r="I46"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46" s="3"/>
      <c r="K46" s="3"/>
      <c r="L46" s="3"/>
      <c r="M46" s="3"/>
      <c r="N46" s="3"/>
    </row>
    <row r="47" spans="2:14" s="15" customFormat="1" ht="21" hidden="1" customHeight="1">
      <c r="B47" s="8"/>
      <c r="C47" s="8"/>
      <c r="D47"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7"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47" s="8" t="str">
        <f>IF(Table_Risk_1[[#This Row],[Header]]="Yes","",IF(Table_Risk_1[[#This Row],[Property]]&lt;&gt;"",Risk_1_Prefix&amp;SUBSTITUTE(Table_Risk_1[[#This Row],[Type]]," ","")&amp;SUBSTITUTE(Table_Risk_1[[#This Row],[Property]]," ",""),""))</f>
        <v/>
      </c>
      <c r="G47" s="8"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7" s="8" t="str">
        <f>IF(OR(Table_Risk_1[[#This Row],[Header]]="Yes",Table_Risk_1[[#This Row],[Property]]=""),"",IF(OR(Table_Risk_1[[#This Row],[Text]]="true",Table_Risk_1[[#This Row],[Text]]="false",ISNUMBER(Table_Risk_1[[#This Row],[Text]])),Table_Risk_1[[#This Row],[Text]],""""&amp;Table_Risk_1[[#This Row],[Text]]&amp;""""))</f>
        <v/>
      </c>
      <c r="I47"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47" s="8"/>
      <c r="K47" s="8"/>
      <c r="L47" s="8"/>
      <c r="M47" s="8"/>
      <c r="N47" s="8"/>
    </row>
    <row r="48" spans="2:14" s="15" customFormat="1" ht="21" customHeight="1">
      <c r="B48" s="8" t="s">
        <v>429</v>
      </c>
      <c r="C48" s="8"/>
      <c r="D48"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8"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48" s="8" t="str">
        <f ca="1">IF(Table_Risk_1[[#This Row],[Header]]="Yes","",IF(Table_Risk_1[[#This Row],[Property]]&lt;&gt;"",Risk_1_Prefix&amp;SUBSTITUTE(Table_Risk_1[[#This Row],[Type]]," ","")&amp;SUBSTITUTE(Table_Risk_1[[#This Row],[Property]]," ",""),""))</f>
        <v>MPaymentPremium</v>
      </c>
      <c r="G48"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1801.6528925619832</v>
      </c>
      <c r="H48" s="8">
        <f ca="1">IF(OR(Table_Risk_1[[#This Row],[Header]]="Yes",Table_Risk_1[[#This Row],[Property]]=""),"",IF(OR(Table_Risk_1[[#This Row],[Text]]="true",Table_Risk_1[[#This Row],[Text]]="false",ISNUMBER(Table_Risk_1[[#This Row],[Text]])),Table_Risk_1[[#This Row],[Text]],""""&amp;Table_Risk_1[[#This Row],[Text]]&amp;""""))</f>
        <v>1801.6528925619832</v>
      </c>
      <c r="I48"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"premium":1801.65289256198,</v>
      </c>
      <c r="J48" s="30">
        <f ca="1">J33</f>
        <v>1801.6528925619832</v>
      </c>
      <c r="K48" s="30">
        <f t="shared" ref="K48:N48" ca="1" si="2">K33</f>
        <v>350.29190992493739</v>
      </c>
      <c r="L48" s="30">
        <f t="shared" ca="1" si="2"/>
        <v>1409.090909090909</v>
      </c>
      <c r="M48" s="30">
        <f t="shared" ca="1" si="2"/>
        <v>1280.9917355371899</v>
      </c>
      <c r="N48" s="30">
        <f t="shared" ca="1" si="2"/>
        <v>1269.4512694512694</v>
      </c>
    </row>
    <row r="49" spans="2:14" s="15" customFormat="1" ht="21" customHeight="1">
      <c r="B49" s="8" t="s">
        <v>449</v>
      </c>
      <c r="C49" s="8"/>
      <c r="D49"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49"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v>
      </c>
      <c r="F49" s="8" t="str">
        <f ca="1">IF(Table_Risk_1[[#This Row],[Header]]="Yes","",IF(Table_Risk_1[[#This Row],[Property]]&lt;&gt;"",Risk_1_Prefix&amp;SUBSTITUTE(Table_Risk_1[[#This Row],[Type]]," ","")&amp;SUBSTITUTE(Table_Risk_1[[#This Row],[Property]]," ",""),""))</f>
        <v>MPaymentESL</v>
      </c>
      <c r="G49"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49" s="8">
        <f ca="1">IF(OR(Table_Risk_1[[#This Row],[Header]]="Yes",Table_Risk_1[[#This Row],[Property]]=""),"",IF(OR(Table_Risk_1[[#This Row],[Text]]="true",Table_Risk_1[[#This Row],[Text]]="false",ISNUMBER(Table_Risk_1[[#This Row],[Text]])),Table_Risk_1[[#This Row],[Text]],""""&amp;Table_Risk_1[[#This Row],[Text]]&amp;""""))</f>
        <v>0</v>
      </c>
      <c r="I49"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"ESL":0,</v>
      </c>
      <c r="J49" s="11">
        <f ca="1">J48*J43</f>
        <v>0</v>
      </c>
      <c r="K49" s="11">
        <f t="shared" ref="K49:N49" ca="1" si="3">K48*K43</f>
        <v>0</v>
      </c>
      <c r="L49" s="11">
        <f t="shared" ca="1" si="3"/>
        <v>0</v>
      </c>
      <c r="M49" s="11">
        <f t="shared" ca="1" si="3"/>
        <v>0</v>
      </c>
      <c r="N49" s="11">
        <f t="shared" ca="1" si="3"/>
        <v>0</v>
      </c>
    </row>
    <row r="50" spans="2:14" s="15" customFormat="1" ht="21" customHeight="1">
      <c r="B50" s="8" t="s">
        <v>450</v>
      </c>
      <c r="C50" s="8"/>
      <c r="D50"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0"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50" s="8" t="str">
        <f ca="1">IF(Table_Risk_1[[#This Row],[Header]]="Yes","",IF(Table_Risk_1[[#This Row],[Property]]&lt;&gt;"",Risk_1_Prefix&amp;SUBSTITUTE(Table_Risk_1[[#This Row],[Type]]," ","")&amp;SUBSTITUTE(Table_Risk_1[[#This Row],[Property]]," ",""),""))</f>
        <v>MPaymentGST</v>
      </c>
      <c r="G50"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180.16528925619832</v>
      </c>
      <c r="H50" s="8">
        <f ca="1">IF(OR(Table_Risk_1[[#This Row],[Header]]="Yes",Table_Risk_1[[#This Row],[Property]]=""),"",IF(OR(Table_Risk_1[[#This Row],[Text]]="true",Table_Risk_1[[#This Row],[Text]]="false",ISNUMBER(Table_Risk_1[[#This Row],[Text]])),Table_Risk_1[[#This Row],[Text]],""""&amp;Table_Risk_1[[#This Row],[Text]]&amp;""""))</f>
        <v>180.16528925619832</v>
      </c>
      <c r="I50"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"GST":180.165289256198,</v>
      </c>
      <c r="J50" s="34">
        <f ca="1">SUM(J48:J49)*J44</f>
        <v>180.16528925619832</v>
      </c>
      <c r="K50" s="34">
        <f t="shared" ref="K50:N50" ca="1" si="4">SUM(K48:K49)*K44</f>
        <v>35.029190992493739</v>
      </c>
      <c r="L50" s="34">
        <f t="shared" ca="1" si="4"/>
        <v>140.90909090909091</v>
      </c>
      <c r="M50" s="34">
        <f t="shared" ca="1" si="4"/>
        <v>128.099173553719</v>
      </c>
      <c r="N50" s="34">
        <f t="shared" ca="1" si="4"/>
        <v>126.94512694512694</v>
      </c>
    </row>
    <row r="51" spans="2:14" s="15" customFormat="1" ht="21" customHeight="1">
      <c r="B51" s="8" t="s">
        <v>451</v>
      </c>
      <c r="C51" s="8"/>
      <c r="D51"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1"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v>
      </c>
      <c r="F51" s="8" t="str">
        <f ca="1">IF(Table_Risk_1[[#This Row],[Header]]="Yes","",IF(Table_Risk_1[[#This Row],[Property]]&lt;&gt;"",Risk_1_Prefix&amp;SUBSTITUTE(Table_Risk_1[[#This Row],[Type]]," ","")&amp;SUBSTITUTE(Table_Risk_1[[#This Row],[Property]]," ",""),""))</f>
        <v>MPaymentSD</v>
      </c>
      <c r="G51"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198.18181818181816</v>
      </c>
      <c r="H51" s="8">
        <f ca="1">IF(OR(Table_Risk_1[[#This Row],[Header]]="Yes",Table_Risk_1[[#This Row],[Property]]=""),"",IF(OR(Table_Risk_1[[#This Row],[Text]]="true",Table_Risk_1[[#This Row],[Text]]="false",ISNUMBER(Table_Risk_1[[#This Row],[Text]])),Table_Risk_1[[#This Row],[Text]],""""&amp;Table_Risk_1[[#This Row],[Text]]&amp;""""))</f>
        <v>198.18181818181816</v>
      </c>
      <c r="I51"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"SD":198.181818181818,</v>
      </c>
      <c r="J51" s="34">
        <f ca="1">SUM(J48:J50)*J45</f>
        <v>198.18181818181816</v>
      </c>
      <c r="K51" s="34">
        <f t="shared" ref="K51:N51" ca="1" si="5">SUM(K48:K50)*K45</f>
        <v>34.678899082568797</v>
      </c>
      <c r="L51" s="34">
        <f t="shared" ca="1" si="5"/>
        <v>0</v>
      </c>
      <c r="M51" s="34">
        <f t="shared" ca="1" si="5"/>
        <v>140.90909090909091</v>
      </c>
      <c r="N51" s="34">
        <f t="shared" ca="1" si="5"/>
        <v>153.6036036036036</v>
      </c>
    </row>
    <row r="52" spans="2:14" s="15" customFormat="1" ht="21" customHeight="1">
      <c r="B52" s="8" t="s">
        <v>282</v>
      </c>
      <c r="C52" s="8"/>
      <c r="D52" s="8"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2" s="8"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52" s="8" t="str">
        <f ca="1">IF(Table_Risk_1[[#This Row],[Header]]="Yes","",IF(Table_Risk_1[[#This Row],[Property]]&lt;&gt;"",Risk_1_Prefix&amp;SUBSTITUTE(Table_Risk_1[[#This Row],[Type]]," ","")&amp;SUBSTITUTE(Table_Risk_1[[#This Row],[Property]]," ",""),""))</f>
        <v>MPaymentTotal</v>
      </c>
      <c r="G52" s="8">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2179.9999999999995</v>
      </c>
      <c r="H52" s="8">
        <f ca="1">IF(OR(Table_Risk_1[[#This Row],[Header]]="Yes",Table_Risk_1[[#This Row],[Property]]=""),"",IF(OR(Table_Risk_1[[#This Row],[Text]]="true",Table_Risk_1[[#This Row],[Text]]="false",ISNUMBER(Table_Risk_1[[#This Row],[Text]])),Table_Risk_1[[#This Row],[Text]],""""&amp;Table_Risk_1[[#This Row],[Text]]&amp;""""))</f>
        <v>2179.9999999999995</v>
      </c>
      <c r="I52" s="8"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"total":2180}</v>
      </c>
      <c r="J52" s="11">
        <f ca="1">SUM(J48:J51)</f>
        <v>2179.9999999999995</v>
      </c>
      <c r="K52" s="11">
        <f t="shared" ref="K52:N52" ca="1" si="6">SUM(K48:K51)</f>
        <v>419.99999999999994</v>
      </c>
      <c r="L52" s="11">
        <f t="shared" ca="1" si="6"/>
        <v>1550</v>
      </c>
      <c r="M52" s="11">
        <f t="shared" ca="1" si="6"/>
        <v>1550</v>
      </c>
      <c r="N52" s="11">
        <f t="shared" ca="1" si="6"/>
        <v>1550</v>
      </c>
    </row>
  </sheetData>
  <sheetProtection insertRows="0" deleteRows="0"/>
  <conditionalFormatting sqref="J21:N22">
    <cfRule type="cellIs" dxfId="360" priority="2" operator="equal">
      <formula>FALSE</formula>
    </cfRule>
  </conditionalFormatting>
  <dataValidations disablePrompts="1" count="4">
    <dataValidation type="list" allowBlank="1" showInputMessage="1" showErrorMessage="1" sqref="J39:N39" xr:uid="{00000000-0002-0000-0400-000000000000}">
      <formula1>Select_Risk_Type</formula1>
    </dataValidation>
    <dataValidation type="list" allowBlank="1" showInputMessage="1" showErrorMessage="1" sqref="J40:N40 J38" xr:uid="{00000000-0002-0000-0400-000001000000}">
      <formula1>Select_ESL_Eligibility</formula1>
    </dataValidation>
    <dataValidation type="list" allowBlank="1" showInputMessage="1" showErrorMessage="1" sqref="K10:N10" xr:uid="{00000000-0002-0000-0400-000002000000}">
      <formula1>#REF!</formula1>
    </dataValidation>
    <dataValidation type="list" allowBlank="1" showInputMessage="1" showErrorMessage="1" sqref="B10:B18"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5F34"/>
  </sheetPr>
  <dimension ref="B2:N38"/>
  <sheetViews>
    <sheetView workbookViewId="0">
      <selection activeCell="C1" sqref="C1:I1048576"/>
    </sheetView>
  </sheetViews>
  <sheetFormatPr defaultColWidth="9.125" defaultRowHeight="21" customHeight="1"/>
  <cols>
    <col min="1" max="1" width="9.125" style="2" customWidth="1"/>
    <col min="2" max="2" width="57.125" style="2" customWidth="1"/>
    <col min="3" max="3" width="12.875" style="2" hidden="1" customWidth="1"/>
    <col min="4" max="4" width="34.875" style="2" hidden="1" customWidth="1"/>
    <col min="5" max="6" width="35.125" style="2" hidden="1" customWidth="1"/>
    <col min="7" max="7" width="36.25" style="2" hidden="1" customWidth="1"/>
    <col min="8" max="8" width="43.75" style="2" hidden="1" customWidth="1"/>
    <col min="9" max="9" width="55.125" style="2" hidden="1" customWidth="1"/>
    <col min="10" max="10" width="42.875" style="2" customWidth="1"/>
    <col min="11" max="13" width="20.125" style="2" hidden="1" customWidth="1"/>
    <col min="14" max="14" width="0.25" style="2" hidden="1" customWidth="1"/>
    <col min="15" max="18" width="15" style="2" customWidth="1"/>
    <col min="19" max="22" width="9.125" style="2"/>
    <col min="23" max="23" width="41.75" style="2" customWidth="1"/>
    <col min="24" max="24" width="34.75" style="2" customWidth="1"/>
    <col min="25" max="16384" width="9.125" style="2"/>
  </cols>
  <sheetData>
    <row r="2" spans="2:14" ht="47.25" thickBot="1">
      <c r="B2" s="14" t="str">
        <f>"Risk 2 - "&amp;Risk_2_Name</f>
        <v>Risk 2 - Public Liability</v>
      </c>
      <c r="C2" s="14"/>
      <c r="D2" s="14"/>
      <c r="E2" s="14"/>
      <c r="F2" s="14"/>
      <c r="G2" s="14"/>
      <c r="H2" s="14"/>
      <c r="I2" s="14"/>
      <c r="J2" s="14"/>
      <c r="K2" s="14"/>
      <c r="L2" s="14"/>
      <c r="M2" s="14"/>
      <c r="N2" s="14"/>
    </row>
    <row r="4" spans="2:14" ht="15">
      <c r="B4" t="s">
        <v>1</v>
      </c>
      <c r="C4" t="s">
        <v>2</v>
      </c>
      <c r="D4" t="s">
        <v>3</v>
      </c>
      <c r="E4" t="s">
        <v>4</v>
      </c>
      <c r="F4" t="s">
        <v>5</v>
      </c>
      <c r="G4" t="s">
        <v>47</v>
      </c>
      <c r="H4" t="s">
        <v>48</v>
      </c>
      <c r="I4" s="1" t="s">
        <v>69</v>
      </c>
      <c r="J4" t="s">
        <v>6</v>
      </c>
      <c r="K4" t="s">
        <v>419</v>
      </c>
      <c r="L4" t="s">
        <v>420</v>
      </c>
      <c r="M4" t="s">
        <v>421</v>
      </c>
      <c r="N4" t="s">
        <v>422</v>
      </c>
    </row>
    <row r="5" spans="2:14" ht="29.25" thickBot="1">
      <c r="B5" s="3" t="s">
        <v>423</v>
      </c>
      <c r="C5" s="3" t="s">
        <v>71</v>
      </c>
      <c r="D5"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3" t="str">
        <f>IF(Table_Risk_2[[#This Row],[Header]]="Yes","",IF(Table_Risk_2[[#This Row],[Property]]&lt;&gt;"",Risk_2_Prefix&amp;SUBSTITUTE(Table_Risk_2[[#This Row],[Type]]," ","")&amp;SUBSTITUTE(Table_Risk_2[[#This Row],[Property]]," ",""),""))</f>
        <v/>
      </c>
      <c r="G5"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21" t="str">
        <f>IF(OR(Table_Risk_2[[#This Row],[Header]]="Yes",Table_Risk_2[[#This Row],[Property]]=""),"",IF(OR(Table_Risk_2[[#This Row],[Text]]="true",Table_Risk_2[[#This Row],[Text]]="false",ISNUMBER(Table_Risk_2[[#This Row],[Text]])),Table_Risk_2[[#This Row],[Text]],""""&amp;Table_Risk_2[[#This Row],[Text]]&amp;""""))</f>
        <v/>
      </c>
      <c r="I5"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3"/>
      <c r="K5" s="3"/>
      <c r="L5" s="3"/>
      <c r="M5" s="3"/>
      <c r="N5" s="3"/>
    </row>
    <row r="6" spans="2:14" s="15" customFormat="1" ht="21" hidden="1" customHeight="1">
      <c r="B6" s="8"/>
      <c r="C6" s="8"/>
      <c r="D6"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8" t="str">
        <f>IF(Table_Risk_2[[#This Row],[Header]]="Yes","",IF(Table_Risk_2[[#This Row],[Property]]&lt;&gt;"",Risk_2_Prefix&amp;SUBSTITUTE(Table_Risk_2[[#This Row],[Type]]," ","")&amp;SUBSTITUTE(Table_Risk_2[[#This Row],[Property]]," ",""),""))</f>
        <v/>
      </c>
      <c r="G6"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18" t="str">
        <f>IF(OR(Table_Risk_2[[#This Row],[Header]]="Yes",Table_Risk_2[[#This Row],[Property]]=""),"",IF(OR(Table_Risk_2[[#This Row],[Text]]="true",Table_Risk_2[[#This Row],[Text]]="false",ISNUMBER(Table_Risk_2[[#This Row],[Text]])),Table_Risk_2[[#This Row],[Text]],""""&amp;Table_Risk_2[[#This Row],[Text]]&amp;""""))</f>
        <v/>
      </c>
      <c r="I6"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8"/>
      <c r="K6" s="8"/>
      <c r="L6" s="8"/>
      <c r="M6" s="8"/>
      <c r="N6" s="8"/>
    </row>
    <row r="7" spans="2:14" s="15" customFormat="1" ht="21" customHeight="1">
      <c r="B7" s="8" t="s">
        <v>424</v>
      </c>
      <c r="C7" s="8"/>
      <c r="D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8" t="str">
        <f ca="1">IF(Table_Risk_2[[#This Row],[Header]]="Yes","",IF(Table_Risk_2[[#This Row],[Property]]&lt;&gt;"",Risk_2_Prefix&amp;SUBSTITUTE(Table_Risk_2[[#This Row],[Type]]," ","")&amp;SUBSTITUTE(Table_Risk_2[[#This Row],[Property]]," ",""),""))</f>
        <v>PLSettingRiskName</v>
      </c>
      <c r="G7"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Public Liability</v>
      </c>
      <c r="H7" s="18" t="str">
        <f ca="1">IF(OR(Table_Risk_2[[#This Row],[Header]]="Yes",Table_Risk_2[[#This Row],[Property]]=""),"",IF(OR(Table_Risk_2[[#This Row],[Text]]="true",Table_Risk_2[[#This Row],[Text]]="false",ISNUMBER(Table_Risk_2[[#This Row],[Text]])),Table_Risk_2[[#This Row],[Text]],""""&amp;Table_Risk_2[[#This Row],[Text]]&amp;""""))</f>
        <v>"Public Liability"</v>
      </c>
      <c r="I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"riskName":"Public Liability",</v>
      </c>
      <c r="J7" s="8" t="s">
        <v>452</v>
      </c>
      <c r="K7" s="8"/>
      <c r="L7" s="8"/>
      <c r="M7" s="8"/>
      <c r="N7" s="8"/>
    </row>
    <row r="8" spans="2:14" s="15" customFormat="1" ht="21" customHeight="1">
      <c r="B8" s="8" t="s">
        <v>453</v>
      </c>
      <c r="C8" s="8"/>
      <c r="D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keyPrefix</v>
      </c>
      <c r="F8" s="8" t="str">
        <f ca="1">IF(Table_Risk_2[[#This Row],[Header]]="Yes","",IF(Table_Risk_2[[#This Row],[Property]]&lt;&gt;"",Risk_2_Prefix&amp;SUBSTITUTE(Table_Risk_2[[#This Row],[Type]]," ","")&amp;SUBSTITUTE(Table_Risk_2[[#This Row],[Property]]," ",""),""))</f>
        <v>PLSettingKeyPrefix</v>
      </c>
      <c r="G8"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PL</v>
      </c>
      <c r="H8" s="18" t="str">
        <f ca="1">IF(OR(Table_Risk_2[[#This Row],[Header]]="Yes",Table_Risk_2[[#This Row],[Property]]=""),"",IF(OR(Table_Risk_2[[#This Row],[Text]]="true",Table_Risk_2[[#This Row],[Text]]="false",ISNUMBER(Table_Risk_2[[#This Row],[Text]])),Table_Risk_2[[#This Row],[Text]],""""&amp;Table_Risk_2[[#This Row],[Text]]&amp;""""))</f>
        <v>"PL"</v>
      </c>
      <c r="I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"keyPrefix":"PL"},</v>
      </c>
      <c r="J8" s="8" t="s">
        <v>454</v>
      </c>
      <c r="K8" s="8"/>
      <c r="L8" s="8"/>
      <c r="M8" s="8"/>
      <c r="N8" s="8"/>
    </row>
    <row r="9" spans="2:14" ht="29.25" thickBot="1">
      <c r="B9" s="3" t="s">
        <v>426</v>
      </c>
      <c r="C9" s="3" t="s">
        <v>71</v>
      </c>
      <c r="D9"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3" t="str">
        <f>IF(Table_Risk_2[[#This Row],[Header]]="Yes","",IF(Table_Risk_2[[#This Row],[Property]]&lt;&gt;"",Risk_2_Prefix&amp;SUBSTITUTE(Table_Risk_2[[#This Row],[Type]]," ","")&amp;SUBSTITUTE(Table_Risk_2[[#This Row],[Property]]," ",""),""))</f>
        <v/>
      </c>
      <c r="G9"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21" t="str">
        <f>IF(OR(Table_Risk_2[[#This Row],[Header]]="Yes",Table_Risk_2[[#This Row],[Property]]=""),"",IF(OR(Table_Risk_2[[#This Row],[Text]]="true",Table_Risk_2[[#This Row],[Text]]="false",ISNUMBER(Table_Risk_2[[#This Row],[Text]])),Table_Risk_2[[#This Row],[Text]],""""&amp;Table_Risk_2[[#This Row],[Text]]&amp;""""))</f>
        <v/>
      </c>
      <c r="I9"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3"/>
      <c r="K9" s="3"/>
      <c r="L9" s="3"/>
      <c r="M9" s="3"/>
      <c r="N9" s="3"/>
    </row>
    <row r="10" spans="2:14" s="15" customFormat="1" ht="21" hidden="1" customHeight="1">
      <c r="B10" s="8"/>
      <c r="C10" s="8"/>
      <c r="D10"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8" t="str">
        <f>IF(Table_Risk_2[[#This Row],[Header]]="Yes","",IF(Table_Risk_2[[#This Row],[Property]]&lt;&gt;"",Risk_2_Prefix&amp;SUBSTITUTE(Table_Risk_2[[#This Row],[Type]]," ","")&amp;SUBSTITUTE(Table_Risk_2[[#This Row],[Property]]," ",""),""))</f>
        <v/>
      </c>
      <c r="G10"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18" t="str">
        <f>IF(OR(Table_Risk_2[[#This Row],[Header]]="Yes",Table_Risk_2[[#This Row],[Property]]=""),"",IF(OR(Table_Risk_2[[#This Row],[Text]]="true",Table_Risk_2[[#This Row],[Text]]="false",ISNUMBER(Table_Risk_2[[#This Row],[Text]])),Table_Risk_2[[#This Row],[Text]],""""&amp;Table_Risk_2[[#This Row],[Text]]&amp;""""))</f>
        <v/>
      </c>
      <c r="I10"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8"/>
      <c r="K10" s="8"/>
      <c r="L10" s="8"/>
      <c r="M10" s="8"/>
      <c r="N10" s="8"/>
    </row>
    <row r="11" spans="2:14" s="15" customFormat="1" ht="21" customHeight="1">
      <c r="B11" s="9" t="s">
        <v>126</v>
      </c>
      <c r="C11" s="8"/>
      <c r="D11"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ratingState</v>
      </c>
      <c r="F11" s="8" t="str">
        <f ca="1">IF(Table_Risk_2[[#This Row],[Header]]="Yes","",IF(Table_Risk_2[[#This Row],[Property]]&lt;&gt;"",Risk_2_Prefix&amp;SUBSTITUTE(Table_Risk_2[[#This Row],[Type]]," ","")&amp;SUBSTITUTE(Table_Risk_2[[#This Row],[Property]]," ",""),""))</f>
        <v>PLRatingFactorRatingState</v>
      </c>
      <c r="G11"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11" s="18" t="str">
        <f ca="1">IF(OR(Table_Risk_2[[#This Row],[Header]]="Yes",Table_Risk_2[[#This Row],[Property]]=""),"",IF(OR(Table_Risk_2[[#This Row],[Text]]="true",Table_Risk_2[[#This Row],[Text]]="false",ISNUMBER(Table_Risk_2[[#This Row],[Text]])),Table_Risk_2[[#This Row],[Text]],""""&amp;Table_Risk_2[[#This Row],[Text]]&amp;""""))</f>
        <v>"VIC"</v>
      </c>
      <c r="I11"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"ratingState":"VIC",</v>
      </c>
      <c r="J11" s="8" t="str">
        <f>INDEX(Table_Question_Sets[Used Value],MATCH(Table_Risk_2[[#This Row],[Property]],Table_Question_Sets[Property],0),0)</f>
        <v>VIC</v>
      </c>
      <c r="K11" s="8"/>
      <c r="L11" s="8"/>
      <c r="M11" s="8"/>
      <c r="N11" s="8"/>
    </row>
    <row r="12" spans="2:14" s="15" customFormat="1" ht="21" customHeight="1">
      <c r="B12" s="9" t="s">
        <v>132</v>
      </c>
      <c r="C12" s="8"/>
      <c r="D12"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2"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12" s="8" t="str">
        <f ca="1">IF(Table_Risk_2[[#This Row],[Header]]="Yes","",IF(Table_Risk_2[[#This Row],[Property]]&lt;&gt;"",Risk_2_Prefix&amp;SUBSTITUTE(Table_Risk_2[[#This Row],[Type]]," ","")&amp;SUBSTITUTE(Table_Risk_2[[#This Row],[Property]]," ",""),""))</f>
        <v>PLRatingFactorPolicyStartDate</v>
      </c>
      <c r="G12"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08/08/2019</v>
      </c>
      <c r="H12" s="18" t="str">
        <f ca="1">IF(OR(Table_Risk_2[[#This Row],[Header]]="Yes",Table_Risk_2[[#This Row],[Property]]=""),"",IF(OR(Table_Risk_2[[#This Row],[Text]]="true",Table_Risk_2[[#This Row],[Text]]="false",ISNUMBER(Table_Risk_2[[#This Row],[Text]])),Table_Risk_2[[#This Row],[Text]],""""&amp;Table_Risk_2[[#This Row],[Text]]&amp;""""))</f>
        <v>"08/08/2019"</v>
      </c>
      <c r="I12"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"policyStartDate":"08/08/2019"},</v>
      </c>
      <c r="J12" s="27">
        <f>INDEX(Table_Question_Sets[Used Value],MATCH(Table_Risk_2[[#This Row],[Property]],Table_Question_Sets[Property],0),0)</f>
        <v>43685</v>
      </c>
      <c r="K12" s="12">
        <f>Table_Risk_2[[#This Row],[Value]]</f>
        <v>43685</v>
      </c>
      <c r="L12" s="12">
        <f>Table_Risk_2[[#This Row],[Value]]</f>
        <v>43685</v>
      </c>
      <c r="M12" s="12">
        <f>Table_Risk_2[[#This Row],[Value]]</f>
        <v>43685</v>
      </c>
      <c r="N12" s="12">
        <f>Table_Risk_2[[#This Row],[Value]]</f>
        <v>43685</v>
      </c>
    </row>
    <row r="13" spans="2:14" ht="29.25" thickBot="1">
      <c r="B13" s="3" t="s">
        <v>427</v>
      </c>
      <c r="C13" s="3" t="s">
        <v>71</v>
      </c>
      <c r="D1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3" s="3" t="str">
        <f>IF(Table_Risk_2[[#This Row],[Header]]="Yes","",IF(Table_Risk_2[[#This Row],[Property]]&lt;&gt;"",Risk_2_Prefix&amp;SUBSTITUTE(Table_Risk_2[[#This Row],[Type]]," ","")&amp;SUBSTITUTE(Table_Risk_2[[#This Row],[Property]]," ",""),""))</f>
        <v/>
      </c>
      <c r="G13"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3" s="21" t="str">
        <f>IF(OR(Table_Risk_2[[#This Row],[Header]]="Yes",Table_Risk_2[[#This Row],[Property]]=""),"",IF(OR(Table_Risk_2[[#This Row],[Text]]="true",Table_Risk_2[[#This Row],[Text]]="false",ISNUMBER(Table_Risk_2[[#This Row],[Text]])),Table_Risk_2[[#This Row],[Text]],""""&amp;Table_Risk_2[[#This Row],[Text]]&amp;""""))</f>
        <v/>
      </c>
      <c r="I1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3" s="3"/>
      <c r="K13" s="3"/>
      <c r="L13" s="3"/>
      <c r="M13" s="3"/>
      <c r="N13" s="3"/>
    </row>
    <row r="14" spans="2:14" s="15" customFormat="1" ht="21" hidden="1" customHeight="1">
      <c r="B14" s="8"/>
      <c r="C14" s="8"/>
      <c r="D14"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4"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4" s="8" t="str">
        <f>IF(Table_Risk_2[[#This Row],[Header]]="Yes","",IF(Table_Risk_2[[#This Row],[Property]]&lt;&gt;"",Risk_2_Prefix&amp;SUBSTITUTE(Table_Risk_2[[#This Row],[Type]]," ","")&amp;SUBSTITUTE(Table_Risk_2[[#This Row],[Property]]," ",""),""))</f>
        <v/>
      </c>
      <c r="G14"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4" s="18" t="str">
        <f>IF(OR(Table_Risk_2[[#This Row],[Header]]="Yes",Table_Risk_2[[#This Row],[Property]]=""),"",IF(OR(Table_Risk_2[[#This Row],[Text]]="true",Table_Risk_2[[#This Row],[Text]]="false",ISNUMBER(Table_Risk_2[[#This Row],[Text]])),Table_Risk_2[[#This Row],[Text]],""""&amp;Table_Risk_2[[#This Row],[Text]]&amp;""""))</f>
        <v/>
      </c>
      <c r="I14"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4" s="8"/>
      <c r="K14" s="8"/>
      <c r="L14" s="8"/>
      <c r="M14" s="8"/>
      <c r="N14" s="8"/>
    </row>
    <row r="15" spans="2:14" s="15" customFormat="1" ht="21" customHeight="1">
      <c r="B15" s="9" t="s">
        <v>428</v>
      </c>
      <c r="C15" s="8"/>
      <c r="D15"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5"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5" s="8" t="str">
        <f ca="1">IF(Table_Risk_2[[#This Row],[Header]]="Yes","",IF(Table_Risk_2[[#This Row],[Property]]&lt;&gt;"",Risk_2_Prefix&amp;SUBSTITUTE(Table_Risk_2[[#This Row],[Type]]," ","")&amp;SUBSTITUTE(Table_Risk_2[[#This Row],[Property]]," ",""),""))</f>
        <v>PLCheckIncludeRisk</v>
      </c>
      <c r="G15"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false</v>
      </c>
      <c r="H15" s="18" t="str">
        <f ca="1">IF(OR(Table_Risk_2[[#This Row],[Header]]="Yes",Table_Risk_2[[#This Row],[Property]]=""),"",IF(OR(Table_Risk_2[[#This Row],[Text]]="true",Table_Risk_2[[#This Row],[Text]]="false",ISNUMBER(Table_Risk_2[[#This Row],[Text]])),Table_Risk_2[[#This Row],[Text]],""""&amp;Table_Risk_2[[#This Row],[Text]]&amp;""""))</f>
        <v>false</v>
      </c>
      <c r="I15"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"includeRisk":false},</v>
      </c>
      <c r="J15" s="8" t="b">
        <f>IF(Risk_1_Name="Premises",TRUE,FALSE)</f>
        <v>0</v>
      </c>
      <c r="K15" s="8" t="e">
        <f>VLOOKUP(#REF!,Table_Mobile_PL[],MATCH("Can Buy PI and PL",Table_Mobile_PL[#Headers],0),FALSE)</f>
        <v>#REF!</v>
      </c>
      <c r="L15" s="8" t="e">
        <f>VLOOKUP(#REF!,Table_Mobile_PL[],MATCH("Can Buy PI and PL",Table_Mobile_PL[#Headers],0),FALSE)</f>
        <v>#REF!</v>
      </c>
      <c r="M15" s="8" t="e">
        <f>VLOOKUP(#REF!,Table_Mobile_PL[],MATCH("Can Buy PI and PL",Table_Mobile_PL[#Headers],0),FALSE)</f>
        <v>#REF!</v>
      </c>
      <c r="N15" s="8" t="e">
        <f>VLOOKUP(#REF!,Table_Mobile_PL[],MATCH("Can Buy PI and PL",Table_Mobile_PL[#Headers],0),FALSE)</f>
        <v>#REF!</v>
      </c>
    </row>
    <row r="16" spans="2:14" ht="29.25" thickBot="1">
      <c r="B16" s="3" t="s">
        <v>429</v>
      </c>
      <c r="C16" s="3" t="s">
        <v>71</v>
      </c>
      <c r="D16"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6"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6" s="3" t="str">
        <f>IF(Table_Risk_2[[#This Row],[Header]]="Yes","",IF(Table_Risk_2[[#This Row],[Property]]&lt;&gt;"",Risk_2_Prefix&amp;SUBSTITUTE(Table_Risk_2[[#This Row],[Type]]," ","")&amp;SUBSTITUTE(Table_Risk_2[[#This Row],[Property]]," ",""),""))</f>
        <v/>
      </c>
      <c r="G16"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21" t="str">
        <f>IF(OR(Table_Risk_2[[#This Row],[Header]]="Yes",Table_Risk_2[[#This Row],[Property]]=""),"",IF(OR(Table_Risk_2[[#This Row],[Text]]="true",Table_Risk_2[[#This Row],[Text]]="false",ISNUMBER(Table_Risk_2[[#This Row],[Text]])),Table_Risk_2[[#This Row],[Text]],""""&amp;Table_Risk_2[[#This Row],[Text]]&amp;""""))</f>
        <v/>
      </c>
      <c r="I16"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6" s="3"/>
      <c r="K16" s="3"/>
      <c r="L16" s="3"/>
      <c r="M16" s="3"/>
      <c r="N16" s="3"/>
    </row>
    <row r="17" spans="2:14" s="15" customFormat="1" ht="21" hidden="1" customHeight="1">
      <c r="B17" s="8"/>
      <c r="C17" s="8"/>
      <c r="D1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7" s="8" t="str">
        <f>IF(Table_Risk_2[[#This Row],[Header]]="Yes","",IF(Table_Risk_2[[#This Row],[Property]]&lt;&gt;"",Risk_2_Prefix&amp;SUBSTITUTE(Table_Risk_2[[#This Row],[Type]]," ","")&amp;SUBSTITUTE(Table_Risk_2[[#This Row],[Property]]," ",""),""))</f>
        <v/>
      </c>
      <c r="G17"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7" s="18" t="str">
        <f>IF(OR(Table_Risk_2[[#This Row],[Header]]="Yes",Table_Risk_2[[#This Row],[Property]]=""),"",IF(OR(Table_Risk_2[[#This Row],[Text]]="true",Table_Risk_2[[#This Row],[Text]]="false",ISNUMBER(Table_Risk_2[[#This Row],[Text]])),Table_Risk_2[[#This Row],[Text]],""""&amp;Table_Risk_2[[#This Row],[Text]]&amp;""""))</f>
        <v/>
      </c>
      <c r="I1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7" s="8"/>
      <c r="K17" s="8"/>
      <c r="L17" s="8"/>
      <c r="M17" s="8"/>
      <c r="N17" s="8"/>
    </row>
    <row r="18" spans="2:14" s="15" customFormat="1" ht="21" customHeight="1">
      <c r="B18" s="9" t="s">
        <v>455</v>
      </c>
      <c r="C18" s="8"/>
      <c r="D1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18" s="8" t="str">
        <f ca="1">IF(Table_Risk_2[[#This Row],[Header]]="Yes","",IF(Table_Risk_2[[#This Row],[Property]]&lt;&gt;"",Risk_2_Prefix&amp;SUBSTITUTE(Table_Risk_2[[#This Row],[Type]]," ","")&amp;SUBSTITUTE(Table_Risk_2[[#This Row],[Property]]," ",""),""))</f>
        <v>PLPremiumBasepremium</v>
      </c>
      <c r="G18"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8" s="18">
        <f ca="1">IF(OR(Table_Risk_2[[#This Row],[Header]]="Yes",Table_Risk_2[[#This Row],[Property]]=""),"",IF(OR(Table_Risk_2[[#This Row],[Text]]="true",Table_Risk_2[[#This Row],[Text]]="false",ISNUMBER(Table_Risk_2[[#This Row],[Text]])),Table_Risk_2[[#This Row],[Text]],""""&amp;Table_Risk_2[[#This Row],[Text]]&amp;""""))</f>
        <v>0</v>
      </c>
      <c r="I1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18" s="11">
        <v>0</v>
      </c>
      <c r="K18" s="11" t="e">
        <f>IF(#REF!,ROUND(VLOOKUP(#REF!,Rating_Kate_Liability_Base_Per_Location[],2,FALSE)*#REF!,2),0)</f>
        <v>#REF!</v>
      </c>
      <c r="L18" s="11" t="e">
        <f>IF(#REF!,ROUND(VLOOKUP(#REF!,Rating_Kate_Liability_Base_Per_Location[],2,FALSE)*#REF!,2),0)</f>
        <v>#REF!</v>
      </c>
      <c r="M18" s="11" t="e">
        <f>IF(#REF!,ROUND(VLOOKUP(#REF!,Rating_Kate_Liability_Base_Per_Location[],2,FALSE)*#REF!,2),0)</f>
        <v>#REF!</v>
      </c>
      <c r="N18" s="11" t="e">
        <f>IF(#REF!,ROUND(VLOOKUP(#REF!,Rating_Kate_Liability_Base_Per_Location[],2,FALSE)*#REF!,2),0)</f>
        <v>#REF!</v>
      </c>
    </row>
    <row r="19" spans="2:14" s="15" customFormat="1" ht="21" customHeight="1">
      <c r="B19" s="8" t="s">
        <v>434</v>
      </c>
      <c r="C19" s="8"/>
      <c r="D19"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9"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totalPremium</v>
      </c>
      <c r="F19" s="8" t="str">
        <f ca="1">IF(Table_Risk_2[[#This Row],[Header]]="Yes","",IF(Table_Risk_2[[#This Row],[Property]]&lt;&gt;"",Risk_2_Prefix&amp;SUBSTITUTE(Table_Risk_2[[#This Row],[Type]]," ","")&amp;SUBSTITUTE(Table_Risk_2[[#This Row],[Property]]," ",""),""))</f>
        <v>PLPremiumTotalPremium</v>
      </c>
      <c r="G19"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9" s="18">
        <f ca="1">IF(OR(Table_Risk_2[[#This Row],[Header]]="Yes",Table_Risk_2[[#This Row],[Property]]=""),"",IF(OR(Table_Risk_2[[#This Row],[Text]]="true",Table_Risk_2[[#This Row],[Text]]="false",ISNUMBER(Table_Risk_2[[#This Row],[Text]])),Table_Risk_2[[#This Row],[Text]],""""&amp;Table_Risk_2[[#This Row],[Text]]&amp;""""))</f>
        <v>0</v>
      </c>
      <c r="I19"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"totalPremium":0},</v>
      </c>
      <c r="J19" s="11">
        <f>J18</f>
        <v>0</v>
      </c>
      <c r="K19" s="11" t="e">
        <f>IF(#REF!,IF(#REF!,K18,IF(#REF!,#REF!,0)),0)</f>
        <v>#REF!</v>
      </c>
      <c r="L19" s="11" t="e">
        <f>IF(#REF!,IF(#REF!,L18,IF(#REF!,#REF!,0)),0)</f>
        <v>#REF!</v>
      </c>
      <c r="M19" s="11" t="e">
        <f>IF(#REF!,IF(#REF!,M18,IF(#REF!,#REF!,0)),0)</f>
        <v>#REF!</v>
      </c>
      <c r="N19" s="11" t="e">
        <f>IF(#REF!,IF(#REF!,N18,IF(#REF!,#REF!,0)),0)</f>
        <v>#REF!</v>
      </c>
    </row>
    <row r="20" spans="2:14" ht="29.25" thickBot="1">
      <c r="B20" s="3" t="s">
        <v>437</v>
      </c>
      <c r="C20" s="3" t="s">
        <v>71</v>
      </c>
      <c r="D20"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0"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20" s="3" t="str">
        <f>IF(Table_Risk_2[[#This Row],[Header]]="Yes","",IF(Table_Risk_2[[#This Row],[Property]]&lt;&gt;"",Risk_2_Prefix&amp;SUBSTITUTE(Table_Risk_2[[#This Row],[Type]]," ","")&amp;SUBSTITUTE(Table_Risk_2[[#This Row],[Property]]," ",""),""))</f>
        <v/>
      </c>
      <c r="G20"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0" s="21" t="str">
        <f>IF(OR(Table_Risk_2[[#This Row],[Header]]="Yes",Table_Risk_2[[#This Row],[Property]]=""),"",IF(OR(Table_Risk_2[[#This Row],[Text]]="true",Table_Risk_2[[#This Row],[Text]]="false",ISNUMBER(Table_Risk_2[[#This Row],[Text]])),Table_Risk_2[[#This Row],[Text]],""""&amp;Table_Risk_2[[#This Row],[Text]]&amp;""""))</f>
        <v/>
      </c>
      <c r="I20"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20" s="3"/>
      <c r="K20" s="3"/>
      <c r="L20" s="3"/>
      <c r="M20" s="3"/>
      <c r="N20" s="3"/>
    </row>
    <row r="21" spans="2:14" s="15" customFormat="1" ht="21" hidden="1" customHeight="1">
      <c r="B21" s="8"/>
      <c r="C21" s="8"/>
      <c r="D21"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1"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1" s="8" t="str">
        <f>IF(Table_Risk_2[[#This Row],[Header]]="Yes","",IF(Table_Risk_2[[#This Row],[Property]]&lt;&gt;"",Risk_2_Prefix&amp;SUBSTITUTE(Table_Risk_2[[#This Row],[Type]]," ","")&amp;SUBSTITUTE(Table_Risk_2[[#This Row],[Property]]," ",""),""))</f>
        <v/>
      </c>
      <c r="G21"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1" s="18" t="str">
        <f>IF(OR(Table_Risk_2[[#This Row],[Header]]="Yes",Table_Risk_2[[#This Row],[Property]]=""),"",IF(OR(Table_Risk_2[[#This Row],[Text]]="true",Table_Risk_2[[#This Row],[Text]]="false",ISNUMBER(Table_Risk_2[[#This Row],[Text]])),Table_Risk_2[[#This Row],[Text]],""""&amp;Table_Risk_2[[#This Row],[Text]]&amp;""""))</f>
        <v/>
      </c>
      <c r="I21"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1" s="8"/>
      <c r="K21" s="8"/>
      <c r="L21" s="8"/>
      <c r="M21" s="8"/>
      <c r="N21" s="8"/>
    </row>
    <row r="22" spans="2:14" s="15" customFormat="1" ht="21" customHeight="1">
      <c r="B22" s="8" t="s">
        <v>456</v>
      </c>
      <c r="C22" s="8"/>
      <c r="D22"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2"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blah</v>
      </c>
      <c r="F22" s="8" t="str">
        <f ca="1">IF(Table_Risk_2[[#This Row],[Header]]="Yes","",IF(Table_Risk_2[[#This Row],[Property]]&lt;&gt;"",Risk_2_Prefix&amp;SUBSTITUTE(Table_Risk_2[[#This Row],[Type]]," ","")&amp;SUBSTITUTE(Table_Risk_2[[#This Row],[Property]]," ",""),""))</f>
        <v>PLOtherBlah</v>
      </c>
      <c r="G22"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22" s="18" t="str">
        <f ca="1">IF(OR(Table_Risk_2[[#This Row],[Header]]="Yes",Table_Risk_2[[#This Row],[Property]]=""),"",IF(OR(Table_Risk_2[[#This Row],[Text]]="true",Table_Risk_2[[#This Row],[Text]]="false",ISNUMBER(Table_Risk_2[[#This Row],[Text]])),Table_Risk_2[[#This Row],[Text]],""""&amp;Table_Risk_2[[#This Row],[Text]]&amp;""""))</f>
        <v>"Val"</v>
      </c>
      <c r="I22"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"blah":"Val"},</v>
      </c>
      <c r="J22" s="8" t="s">
        <v>457</v>
      </c>
      <c r="K22" s="8"/>
      <c r="L22" s="8"/>
      <c r="M22" s="8"/>
      <c r="N22" s="8"/>
    </row>
    <row r="23" spans="2:14" ht="29.25" thickBot="1">
      <c r="B23" s="3" t="s">
        <v>439</v>
      </c>
      <c r="C23" s="3" t="s">
        <v>71</v>
      </c>
      <c r="D2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23" s="3" t="str">
        <f>IF(Table_Risk_2[[#This Row],[Header]]="Yes","",IF(Table_Risk_2[[#This Row],[Property]]&lt;&gt;"",Risk_2_Prefix&amp;SUBSTITUTE(Table_Risk_2[[#This Row],[Type]]," ","")&amp;SUBSTITUTE(Table_Risk_2[[#This Row],[Property]]," ",""),""))</f>
        <v/>
      </c>
      <c r="G23"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3" s="21" t="str">
        <f>IF(OR(Table_Risk_2[[#This Row],[Header]]="Yes",Table_Risk_2[[#This Row],[Property]]=""),"",IF(OR(Table_Risk_2[[#This Row],[Text]]="true",Table_Risk_2[[#This Row],[Text]]="false",ISNUMBER(Table_Risk_2[[#This Row],[Text]])),Table_Risk_2[[#This Row],[Text]],""""&amp;Table_Risk_2[[#This Row],[Text]]&amp;""""))</f>
        <v/>
      </c>
      <c r="I2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23" s="3"/>
      <c r="K23" s="3"/>
      <c r="L23" s="3"/>
      <c r="M23" s="3"/>
      <c r="N23" s="3"/>
    </row>
    <row r="24" spans="2:14" s="15" customFormat="1" ht="21" hidden="1" customHeight="1">
      <c r="B24" s="8"/>
      <c r="C24" s="8"/>
      <c r="D24"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4"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4" s="8" t="str">
        <f>IF(Table_Risk_2[[#This Row],[Header]]="Yes","",IF(Table_Risk_2[[#This Row],[Property]]&lt;&gt;"",Risk_2_Prefix&amp;SUBSTITUTE(Table_Risk_2[[#This Row],[Type]]," ","")&amp;SUBSTITUTE(Table_Risk_2[[#This Row],[Property]]," ",""),""))</f>
        <v/>
      </c>
      <c r="G24"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4" s="18" t="str">
        <f>IF(OR(Table_Risk_2[[#This Row],[Header]]="Yes",Table_Risk_2[[#This Row],[Property]]=""),"",IF(OR(Table_Risk_2[[#This Row],[Text]]="true",Table_Risk_2[[#This Row],[Text]]="false",ISNUMBER(Table_Risk_2[[#This Row],[Text]])),Table_Risk_2[[#This Row],[Text]],""""&amp;Table_Risk_2[[#This Row],[Text]]&amp;""""))</f>
        <v/>
      </c>
      <c r="I24"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4" s="8"/>
      <c r="K24" s="8"/>
      <c r="L24" s="8"/>
      <c r="M24" s="8"/>
      <c r="N24" s="8"/>
    </row>
    <row r="25" spans="2:14" s="15" customFormat="1" ht="21" customHeight="1">
      <c r="B25" s="8" t="s">
        <v>440</v>
      </c>
      <c r="C25" s="8"/>
      <c r="D25"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5"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25" s="8" t="str">
        <f ca="1">IF(Table_Risk_2[[#This Row],[Header]]="Yes","",IF(Table_Risk_2[[#This Row],[Property]]&lt;&gt;"",Risk_2_Prefix&amp;SUBSTITUTE(Table_Risk_2[[#This Row],[Type]]," ","")&amp;SUBSTITUTE(Table_Risk_2[[#This Row],[Property]]," ",""),""))</f>
        <v>PLStatutoryRateRiskType</v>
      </c>
      <c r="G25"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General</v>
      </c>
      <c r="H25" s="18" t="str">
        <f ca="1">IF(OR(Table_Risk_2[[#This Row],[Header]]="Yes",Table_Risk_2[[#This Row],[Property]]=""),"",IF(OR(Table_Risk_2[[#This Row],[Text]]="true",Table_Risk_2[[#This Row],[Text]]="false",ISNUMBER(Table_Risk_2[[#This Row],[Text]])),Table_Risk_2[[#This Row],[Text]],""""&amp;Table_Risk_2[[#This Row],[Text]]&amp;""""))</f>
        <v>"General"</v>
      </c>
      <c r="I25"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"riskType":"General",</v>
      </c>
      <c r="J25" s="8" t="s">
        <v>441</v>
      </c>
      <c r="K25" s="8" t="str">
        <f>Risk_2_Type</f>
        <v>General</v>
      </c>
      <c r="L25" s="8" t="str">
        <f>Risk_2_Type</f>
        <v>General</v>
      </c>
      <c r="M25" s="8" t="str">
        <f>Risk_2_Type</f>
        <v>General</v>
      </c>
      <c r="N25" s="8" t="str">
        <f>Risk_2_Type</f>
        <v>General</v>
      </c>
    </row>
    <row r="26" spans="2:14" s="15" customFormat="1" ht="21" customHeight="1">
      <c r="B26" s="9" t="s">
        <v>442</v>
      </c>
      <c r="C26" s="8"/>
      <c r="D26"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6"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26" s="8" t="str">
        <f ca="1">IF(Table_Risk_2[[#This Row],[Header]]="Yes","",IF(Table_Risk_2[[#This Row],[Property]]&lt;&gt;"",Risk_2_Prefix&amp;SUBSTITUTE(Table_Risk_2[[#This Row],[Type]]," ","")&amp;SUBSTITUTE(Table_Risk_2[[#This Row],[Property]]," ",""),""))</f>
        <v>PLStatutoryRateESLApplicability</v>
      </c>
      <c r="G26"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26" s="18" t="str">
        <f ca="1">IF(OR(Table_Risk_2[[#This Row],[Header]]="Yes",Table_Risk_2[[#This Row],[Property]]=""),"",IF(OR(Table_Risk_2[[#This Row],[Text]]="true",Table_Risk_2[[#This Row],[Text]]="false",ISNUMBER(Table_Risk_2[[#This Row],[Text]])),Table_Risk_2[[#This Row],[Text]],""""&amp;Table_Risk_2[[#This Row],[Text]]&amp;""""))</f>
        <v>"Applicable"</v>
      </c>
      <c r="I26"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26" s="8" t="s">
        <v>458</v>
      </c>
      <c r="K26" s="8" t="str">
        <f>Risk_2_ESL</f>
        <v>Applicable</v>
      </c>
      <c r="L26" s="8" t="str">
        <f>Risk_2_ESL</f>
        <v>Applicable</v>
      </c>
      <c r="M26" s="8" t="str">
        <f>Risk_2_ESL</f>
        <v>Applicable</v>
      </c>
      <c r="N26" s="8" t="str">
        <f>Risk_2_ESL</f>
        <v>Applicable</v>
      </c>
    </row>
    <row r="27" spans="2:14" s="15" customFormat="1" ht="21" customHeight="1">
      <c r="B27" s="9" t="s">
        <v>444</v>
      </c>
      <c r="C27" s="8"/>
      <c r="D2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27" s="8" t="str">
        <f ca="1">IF(Table_Risk_2[[#This Row],[Header]]="Yes","",IF(Table_Risk_2[[#This Row],[Property]]&lt;&gt;"",Risk_2_Prefix&amp;SUBSTITUTE(Table_Risk_2[[#This Row],[Type]]," ","")&amp;SUBSTITUTE(Table_Risk_2[[#This Row],[Property]]," ",""),""))</f>
        <v>PLStatutoryRateJurisdiction</v>
      </c>
      <c r="G27"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VIC</v>
      </c>
      <c r="H27" s="18" t="str">
        <f ca="1">IF(OR(Table_Risk_2[[#This Row],[Header]]="Yes",Table_Risk_2[[#This Row],[Property]]=""),"",IF(OR(Table_Risk_2[[#This Row],[Text]]="true",Table_Risk_2[[#This Row],[Text]]="false",ISNUMBER(Table_Risk_2[[#This Row],[Text]])),Table_Risk_2[[#This Row],[Text]],""""&amp;Table_Risk_2[[#This Row],[Text]]&amp;""""))</f>
        <v>"VIC"</v>
      </c>
      <c r="I2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"jurisdiction":"VIC",</v>
      </c>
      <c r="J27" s="8" t="str">
        <f>J11</f>
        <v>VIC</v>
      </c>
      <c r="K27" s="8" t="e">
        <f>#REF!</f>
        <v>#REF!</v>
      </c>
      <c r="L27" s="8" t="e">
        <f>#REF!</f>
        <v>#REF!</v>
      </c>
      <c r="M27" s="8" t="e">
        <f>#REF!</f>
        <v>#REF!</v>
      </c>
      <c r="N27" s="8" t="e">
        <f>#REF!</f>
        <v>#REF!</v>
      </c>
    </row>
    <row r="28" spans="2:14" s="15" customFormat="1" ht="21" customHeight="1">
      <c r="B28" s="9" t="s">
        <v>132</v>
      </c>
      <c r="C28" s="8"/>
      <c r="D2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28" s="8" t="str">
        <f ca="1">IF(Table_Risk_2[[#This Row],[Header]]="Yes","",IF(Table_Risk_2[[#This Row],[Property]]&lt;&gt;"",Risk_2_Prefix&amp;SUBSTITUTE(Table_Risk_2[[#This Row],[Type]]," ","")&amp;SUBSTITUTE(Table_Risk_2[[#This Row],[Property]]," ",""),""))</f>
        <v>PLStatutoryRatePolicyStartDate</v>
      </c>
      <c r="G28"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43685</v>
      </c>
      <c r="H28" s="18">
        <f ca="1">IF(OR(Table_Risk_2[[#This Row],[Header]]="Yes",Table_Risk_2[[#This Row],[Property]]=""),"",IF(OR(Table_Risk_2[[#This Row],[Text]]="true",Table_Risk_2[[#This Row],[Text]]="false",ISNUMBER(Table_Risk_2[[#This Row],[Text]])),Table_Risk_2[[#This Row],[Text]],""""&amp;Table_Risk_2[[#This Row],[Text]]&amp;""""))</f>
        <v>43685</v>
      </c>
      <c r="I2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"policyStartDate":43685,</v>
      </c>
      <c r="J28" s="27">
        <f>J12</f>
        <v>43685</v>
      </c>
      <c r="K28" s="27">
        <f>K12</f>
        <v>43685</v>
      </c>
      <c r="L28" s="27">
        <f>L12</f>
        <v>43685</v>
      </c>
      <c r="M28" s="27">
        <f>M12</f>
        <v>43685</v>
      </c>
      <c r="N28" s="27">
        <f>N12</f>
        <v>43685</v>
      </c>
    </row>
    <row r="29" spans="2:14" s="15" customFormat="1" ht="21" customHeight="1">
      <c r="B29" s="9" t="s">
        <v>445</v>
      </c>
      <c r="C29" s="8"/>
      <c r="D29"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9"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29" s="8" t="str">
        <f ca="1">IF(Table_Risk_2[[#This Row],[Header]]="Yes","",IF(Table_Risk_2[[#This Row],[Property]]&lt;&gt;"",Risk_2_Prefix&amp;SUBSTITUTE(Table_Risk_2[[#This Row],[Type]]," ","")&amp;SUBSTITUTE(Table_Risk_2[[#This Row],[Property]]," ",""),""))</f>
        <v>PLStatutoryRateESLRate</v>
      </c>
      <c r="G29"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9" s="18">
        <f ca="1">IF(OR(Table_Risk_2[[#This Row],[Header]]="Yes",Table_Risk_2[[#This Row],[Property]]=""),"",IF(OR(Table_Risk_2[[#This Row],[Text]]="true",Table_Risk_2[[#This Row],[Text]]="false",ISNUMBER(Table_Risk_2[[#This Row],[Text]])),Table_Risk_2[[#This Row],[Text]],""""&amp;Table_Risk_2[[#This Row],[Text]]&amp;""""))</f>
        <v>0</v>
      </c>
      <c r="I29"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v>
      </c>
      <c r="J29" s="19">
        <f t="array" aca="1" ref="J29" ca="1">IF(AND(Risk_2_ESL="Applicable",NOT(ISNA(MATCH(J27,Table_Statutory_Rates[#Headers],0)))),
INDEX(
Table_Statutory_Rates[],
MATCH(1,(Table_Statutory_Rates[Type]="ESL")*(Table_Statutory_Rates[Next Value]&gt;J28),0),
MATCH(J27,Table_Statutory_Rates[#Headers],0)
),0)</f>
        <v>0</v>
      </c>
      <c r="K29" s="19" t="e">
        <f t="array" aca="1" ref="K29" ca="1">IF(Risk_2_ESL="Applicable",
INDEX(
Table_Statutory_Rates[],
MATCH(1,(Table_Statutory_Rates[Type]="ESL")*(Table_Statutory_Rates[Next Value]&gt;K28),0),
MATCH(K27,Table_Statutory_Rates[#Headers],0)
),0)</f>
        <v>#REF!</v>
      </c>
      <c r="L29" s="19" t="e">
        <f t="array" aca="1" ref="L29" ca="1">IF(Risk_2_ESL="Applicable",
INDEX(
Table_Statutory_Rates[],
MATCH(1,(Table_Statutory_Rates[Type]="ESL")*(Table_Statutory_Rates[Next Value]&gt;L28),0),
MATCH(L27,Table_Statutory_Rates[#Headers],0)
),0)</f>
        <v>#REF!</v>
      </c>
      <c r="M29" s="19" t="e">
        <f t="array" aca="1" ref="M29" ca="1">IF(Risk_2_ESL="Applicable",
INDEX(
Table_Statutory_Rates[],
MATCH(1,(Table_Statutory_Rates[Type]="ESL")*(Table_Statutory_Rates[Next Value]&gt;M28),0),
MATCH(M27,Table_Statutory_Rates[#Headers],0)
),0)</f>
        <v>#REF!</v>
      </c>
      <c r="N29" s="19" t="e">
        <f t="array" aca="1" ref="N29" ca="1">IF(Risk_2_ESL="Applicable",
INDEX(
Table_Statutory_Rates[],
MATCH(1,(Table_Statutory_Rates[Type]="ESL")*(Table_Statutory_Rates[Next Value]&gt;N28),0),
MATCH(N27,Table_Statutory_Rates[#Headers],0)
),0)</f>
        <v>#REF!</v>
      </c>
    </row>
    <row r="30" spans="2:14" s="15" customFormat="1" ht="21" customHeight="1">
      <c r="B30" s="8" t="s">
        <v>446</v>
      </c>
      <c r="C30" s="8"/>
      <c r="D30"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0"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30" s="8" t="str">
        <f ca="1">IF(Table_Risk_2[[#This Row],[Header]]="Yes","",IF(Table_Risk_2[[#This Row],[Property]]&lt;&gt;"",Risk_2_Prefix&amp;SUBSTITUTE(Table_Risk_2[[#This Row],[Type]]," ","")&amp;SUBSTITUTE(Table_Risk_2[[#This Row],[Property]]," ",""),""))</f>
        <v>PLStatutoryRateGSTRate</v>
      </c>
      <c r="G30"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0" s="18">
        <f ca="1">IF(OR(Table_Risk_2[[#This Row],[Header]]="Yes",Table_Risk_2[[#This Row],[Property]]=""),"",IF(OR(Table_Risk_2[[#This Row],[Text]]="true",Table_Risk_2[[#This Row],[Text]]="false",ISNUMBER(Table_Risk_2[[#This Row],[Text]])),Table_Risk_2[[#This Row],[Text]],""""&amp;Table_Risk_2[[#This Row],[Text]]&amp;""""))</f>
        <v>0.1</v>
      </c>
      <c r="I30"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"GSTRate":0.1,</v>
      </c>
      <c r="J30" s="19">
        <f t="array" aca="1" ref="J30" ca="1">IF(NOT(ISNA(MATCH(J27,Table_Statutory_Rates[#Headers],0))),
INDEX(
Table_Statutory_Rates[],
MATCH(1,(Table_Statutory_Rates[Type]="GST")*(Table_Statutory_Rates[Next Value]&gt;J28),0),
MATCH(J27,Table_Statutory_Rates[#Headers],0)
),0)</f>
        <v>0.1</v>
      </c>
      <c r="K30" s="19" t="e">
        <f t="array" aca="1" ref="K30" ca="1">INDEX(
Table_Statutory_Rates[],
MATCH(1,(Table_Statutory_Rates[Type]="GST")*(Table_Statutory_Rates[Next Value]&gt;K28),0),
MATCH(K27,Table_Statutory_Rates[#Headers],0)
)</f>
        <v>#REF!</v>
      </c>
      <c r="L30" s="19" t="e">
        <f t="array" aca="1" ref="L30" ca="1">INDEX(
Table_Statutory_Rates[],
MATCH(1,(Table_Statutory_Rates[Type]="GST")*(Table_Statutory_Rates[Next Value]&gt;L28),0),
MATCH(L27,Table_Statutory_Rates[#Headers],0)
)</f>
        <v>#REF!</v>
      </c>
      <c r="M30" s="19" t="e">
        <f t="array" aca="1" ref="M30" ca="1">INDEX(
Table_Statutory_Rates[],
MATCH(1,(Table_Statutory_Rates[Type]="GST")*(Table_Statutory_Rates[Next Value]&gt;M28),0),
MATCH(M27,Table_Statutory_Rates[#Headers],0)
)</f>
        <v>#REF!</v>
      </c>
      <c r="N30" s="19" t="e">
        <f t="array" aca="1" ref="N30" ca="1">INDEX(
Table_Statutory_Rates[],
MATCH(1,(Table_Statutory_Rates[Type]="GST")*(Table_Statutory_Rates[Next Value]&gt;N28),0),
MATCH(N27,Table_Statutory_Rates[#Headers],0)
)</f>
        <v>#REF!</v>
      </c>
    </row>
    <row r="31" spans="2:14" s="15" customFormat="1" ht="21" customHeight="1">
      <c r="B31" s="8" t="s">
        <v>447</v>
      </c>
      <c r="C31" s="8"/>
      <c r="D31"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1"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
      </c>
      <c r="F31" s="8" t="str">
        <f ca="1">IF(Table_Risk_2[[#This Row],[Header]]="Yes","",IF(Table_Risk_2[[#This Row],[Property]]&lt;&gt;"",Risk_2_Prefix&amp;SUBSTITUTE(Table_Risk_2[[#This Row],[Type]]," ","")&amp;SUBSTITUTE(Table_Risk_2[[#This Row],[Property]]," ",""),""))</f>
        <v>PLStatutoryRateSDRate</v>
      </c>
      <c r="G31"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1" s="18">
        <f ca="1">IF(OR(Table_Risk_2[[#This Row],[Header]]="Yes",Table_Risk_2[[#This Row],[Property]]=""),"",IF(OR(Table_Risk_2[[#This Row],[Text]]="true",Table_Risk_2[[#This Row],[Text]]="false",ISNUMBER(Table_Risk_2[[#This Row],[Text]])),Table_Risk_2[[#This Row],[Text]],""""&amp;Table_Risk_2[[#This Row],[Text]]&amp;""""))</f>
        <v>0.1</v>
      </c>
      <c r="I31"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"SDRate":0.1},</v>
      </c>
      <c r="J31" s="19">
        <f t="array" aca="1" ref="J31" ca="1">IF(NOT(ISNA(MATCH(J27,Table_Statutory_Rates[#Headers],0))),
INDEX(
Table_Statutory_Rates[],
MATCH(1,(Table_Statutory_Rates[Type]=Risk_2_Type)*(Table_Statutory_Rates[Next Value]&gt;J28),0),
MATCH(J27,Table_Statutory_Rates[#Headers],0)
),0)</f>
        <v>0.1</v>
      </c>
      <c r="K31" s="19" t="e">
        <f t="array" aca="1" ref="K31" ca="1">INDEX(
Table_Statutory_Rates[],
MATCH(1,(Table_Statutory_Rates[Type]=Risk_2_Type)*(Table_Statutory_Rates[Next Value]&gt;K28),0),
MATCH(K27,Table_Statutory_Rates[#Headers],0)
)</f>
        <v>#REF!</v>
      </c>
      <c r="L31" s="19" t="e">
        <f t="array" aca="1" ref="L31" ca="1">INDEX(
Table_Statutory_Rates[],
MATCH(1,(Table_Statutory_Rates[Type]=Risk_2_Type)*(Table_Statutory_Rates[Next Value]&gt;L28),0),
MATCH(L27,Table_Statutory_Rates[#Headers],0)
)</f>
        <v>#REF!</v>
      </c>
      <c r="M31" s="19" t="e">
        <f t="array" aca="1" ref="M31" ca="1">INDEX(
Table_Statutory_Rates[],
MATCH(1,(Table_Statutory_Rates[Type]=Risk_2_Type)*(Table_Statutory_Rates[Next Value]&gt;M28),0),
MATCH(M27,Table_Statutory_Rates[#Headers],0)
)</f>
        <v>#REF!</v>
      </c>
      <c r="N31" s="19" t="e">
        <f t="array" aca="1" ref="N31" ca="1">INDEX(
Table_Statutory_Rates[],
MATCH(1,(Table_Statutory_Rates[Type]=Risk_2_Type)*(Table_Statutory_Rates[Next Value]&gt;N28),0),
MATCH(N27,Table_Statutory_Rates[#Headers],0)
)</f>
        <v>#REF!</v>
      </c>
    </row>
    <row r="32" spans="2:14" ht="29.25" thickBot="1">
      <c r="B32" s="3" t="s">
        <v>448</v>
      </c>
      <c r="C32" s="3" t="s">
        <v>71</v>
      </c>
      <c r="D32"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2"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32" s="3" t="str">
        <f>IF(Table_Risk_2[[#This Row],[Header]]="Yes","",IF(Table_Risk_2[[#This Row],[Property]]&lt;&gt;"",Risk_2_Prefix&amp;SUBSTITUTE(Table_Risk_2[[#This Row],[Type]]," ","")&amp;SUBSTITUTE(Table_Risk_2[[#This Row],[Property]]," ",""),""))</f>
        <v/>
      </c>
      <c r="G32" s="21"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21" t="str">
        <f>IF(OR(Table_Risk_2[[#This Row],[Header]]="Yes",Table_Risk_2[[#This Row],[Property]]=""),"",IF(OR(Table_Risk_2[[#This Row],[Text]]="true",Table_Risk_2[[#This Row],[Text]]="false",ISNUMBER(Table_Risk_2[[#This Row],[Text]])),Table_Risk_2[[#This Row],[Text]],""""&amp;Table_Risk_2[[#This Row],[Text]]&amp;""""))</f>
        <v/>
      </c>
      <c r="I32"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32" s="3"/>
      <c r="K32" s="3"/>
      <c r="L32" s="3"/>
      <c r="M32" s="3"/>
      <c r="N32" s="3"/>
    </row>
    <row r="33" spans="2:14" s="15" customFormat="1" ht="21" hidden="1" customHeight="1">
      <c r="B33" s="8"/>
      <c r="C33" s="8"/>
      <c r="D33"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3"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3" s="8" t="str">
        <f>IF(Table_Risk_2[[#This Row],[Header]]="Yes","",IF(Table_Risk_2[[#This Row],[Property]]&lt;&gt;"",Risk_2_Prefix&amp;SUBSTITUTE(Table_Risk_2[[#This Row],[Type]]," ","")&amp;SUBSTITUTE(Table_Risk_2[[#This Row],[Property]]," ",""),""))</f>
        <v/>
      </c>
      <c r="G33" s="18"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3" s="18" t="str">
        <f>IF(OR(Table_Risk_2[[#This Row],[Header]]="Yes",Table_Risk_2[[#This Row],[Property]]=""),"",IF(OR(Table_Risk_2[[#This Row],[Text]]="true",Table_Risk_2[[#This Row],[Text]]="false",ISNUMBER(Table_Risk_2[[#This Row],[Text]])),Table_Risk_2[[#This Row],[Text]],""""&amp;Table_Risk_2[[#This Row],[Text]]&amp;""""))</f>
        <v/>
      </c>
      <c r="I33"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3" s="8"/>
      <c r="K33" s="8"/>
      <c r="L33" s="8"/>
      <c r="M33" s="8"/>
      <c r="N33" s="8"/>
    </row>
    <row r="34" spans="2:14" s="15" customFormat="1" ht="21" customHeight="1">
      <c r="B34" s="9" t="s">
        <v>429</v>
      </c>
      <c r="C34" s="8"/>
      <c r="D34"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4"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34" s="8" t="str">
        <f ca="1">IF(Table_Risk_2[[#This Row],[Header]]="Yes","",IF(Table_Risk_2[[#This Row],[Property]]&lt;&gt;"",Risk_2_Prefix&amp;SUBSTITUTE(Table_Risk_2[[#This Row],[Type]]," ","")&amp;SUBSTITUTE(Table_Risk_2[[#This Row],[Property]]," ",""),""))</f>
        <v>PLPaymentPremium</v>
      </c>
      <c r="G34"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4" s="18">
        <f ca="1">IF(OR(Table_Risk_2[[#This Row],[Header]]="Yes",Table_Risk_2[[#This Row],[Property]]=""),"",IF(OR(Table_Risk_2[[#This Row],[Text]]="true",Table_Risk_2[[#This Row],[Text]]="false",ISNUMBER(Table_Risk_2[[#This Row],[Text]])),Table_Risk_2[[#This Row],[Text]],""""&amp;Table_Risk_2[[#This Row],[Text]]&amp;""""))</f>
        <v>0</v>
      </c>
      <c r="I34"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34" s="30">
        <f>J19</f>
        <v>0</v>
      </c>
      <c r="K34" s="30" t="e">
        <f>K19</f>
        <v>#REF!</v>
      </c>
      <c r="L34" s="30" t="e">
        <f>L19</f>
        <v>#REF!</v>
      </c>
      <c r="M34" s="30" t="e">
        <f>M19</f>
        <v>#REF!</v>
      </c>
      <c r="N34" s="30" t="e">
        <f>N19</f>
        <v>#REF!</v>
      </c>
    </row>
    <row r="35" spans="2:14" s="15" customFormat="1" ht="21" customHeight="1">
      <c r="B35" s="9" t="s">
        <v>449</v>
      </c>
      <c r="C35" s="8"/>
      <c r="D35"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5"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35" s="8" t="str">
        <f ca="1">IF(Table_Risk_2[[#This Row],[Header]]="Yes","",IF(Table_Risk_2[[#This Row],[Property]]&lt;&gt;"",Risk_2_Prefix&amp;SUBSTITUTE(Table_Risk_2[[#This Row],[Type]]," ","")&amp;SUBSTITUTE(Table_Risk_2[[#This Row],[Property]]," ",""),""))</f>
        <v>PLPaymentESL</v>
      </c>
      <c r="G35"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5" s="18">
        <f ca="1">IF(OR(Table_Risk_2[[#This Row],[Header]]="Yes",Table_Risk_2[[#This Row],[Property]]=""),"",IF(OR(Table_Risk_2[[#This Row],[Text]]="true",Table_Risk_2[[#This Row],[Text]]="false",ISNUMBER(Table_Risk_2[[#This Row],[Text]])),Table_Risk_2[[#This Row],[Text]],""""&amp;Table_Risk_2[[#This Row],[Text]]&amp;""""))</f>
        <v>0</v>
      </c>
      <c r="I35"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35" s="11">
        <f ca="1">J34*J29</f>
        <v>0</v>
      </c>
      <c r="K35" s="11" t="e">
        <f ca="1">K34*K29</f>
        <v>#REF!</v>
      </c>
      <c r="L35" s="11" t="e">
        <f ca="1">L34*L29</f>
        <v>#REF!</v>
      </c>
      <c r="M35" s="11" t="e">
        <f ca="1">M34*M29</f>
        <v>#REF!</v>
      </c>
      <c r="N35" s="11" t="e">
        <f ca="1">N34*N29</f>
        <v>#REF!</v>
      </c>
    </row>
    <row r="36" spans="2:14" s="15" customFormat="1" ht="21" customHeight="1">
      <c r="B36" s="8" t="s">
        <v>450</v>
      </c>
      <c r="C36" s="8"/>
      <c r="D36"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6"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36" s="8" t="str">
        <f ca="1">IF(Table_Risk_2[[#This Row],[Header]]="Yes","",IF(Table_Risk_2[[#This Row],[Property]]&lt;&gt;"",Risk_2_Prefix&amp;SUBSTITUTE(Table_Risk_2[[#This Row],[Type]]," ","")&amp;SUBSTITUTE(Table_Risk_2[[#This Row],[Property]]," ",""),""))</f>
        <v>PLPaymentGST</v>
      </c>
      <c r="G36"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6" s="18">
        <f ca="1">IF(OR(Table_Risk_2[[#This Row],[Header]]="Yes",Table_Risk_2[[#This Row],[Property]]=""),"",IF(OR(Table_Risk_2[[#This Row],[Text]]="true",Table_Risk_2[[#This Row],[Text]]="false",ISNUMBER(Table_Risk_2[[#This Row],[Text]])),Table_Risk_2[[#This Row],[Text]],""""&amp;Table_Risk_2[[#This Row],[Text]]&amp;""""))</f>
        <v>0</v>
      </c>
      <c r="I36"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36" s="34">
        <f ca="1">SUM(J34:J35)*J30</f>
        <v>0</v>
      </c>
      <c r="K36" s="34" t="e">
        <f ca="1">SUM(K34:K35)*K30</f>
        <v>#REF!</v>
      </c>
      <c r="L36" s="34" t="e">
        <f ca="1">SUM(L34:L35)*L30</f>
        <v>#REF!</v>
      </c>
      <c r="M36" s="34" t="e">
        <f ca="1">SUM(M34:M35)*M30</f>
        <v>#REF!</v>
      </c>
      <c r="N36" s="34" t="e">
        <f ca="1">SUM(N34:N35)*N30</f>
        <v>#REF!</v>
      </c>
    </row>
    <row r="37" spans="2:14" s="15" customFormat="1" ht="21" customHeight="1">
      <c r="B37" s="8" t="s">
        <v>451</v>
      </c>
      <c r="C37" s="8"/>
      <c r="D37"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7"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
      </c>
      <c r="F37" s="8" t="str">
        <f ca="1">IF(Table_Risk_2[[#This Row],[Header]]="Yes","",IF(Table_Risk_2[[#This Row],[Property]]&lt;&gt;"",Risk_2_Prefix&amp;SUBSTITUTE(Table_Risk_2[[#This Row],[Type]]," ","")&amp;SUBSTITUTE(Table_Risk_2[[#This Row],[Property]]," ",""),""))</f>
        <v>PLPaymentSD</v>
      </c>
      <c r="G37"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7" s="18">
        <f ca="1">IF(OR(Table_Risk_2[[#This Row],[Header]]="Yes",Table_Risk_2[[#This Row],[Property]]=""),"",IF(OR(Table_Risk_2[[#This Row],[Text]]="true",Table_Risk_2[[#This Row],[Text]]="false",ISNUMBER(Table_Risk_2[[#This Row],[Text]])),Table_Risk_2[[#This Row],[Text]],""""&amp;Table_Risk_2[[#This Row],[Text]]&amp;""""))</f>
        <v>0</v>
      </c>
      <c r="I37"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"SD":0,</v>
      </c>
      <c r="J37" s="34">
        <f ca="1">SUM(J34:J36)*J31</f>
        <v>0</v>
      </c>
      <c r="K37" s="34" t="e">
        <f ca="1">SUM(K34:K36)*K31</f>
        <v>#REF!</v>
      </c>
      <c r="L37" s="34" t="e">
        <f ca="1">SUM(L34:L36)*L31</f>
        <v>#REF!</v>
      </c>
      <c r="M37" s="34" t="e">
        <f ca="1">SUM(M34:M36)*M31</f>
        <v>#REF!</v>
      </c>
      <c r="N37" s="34" t="e">
        <f ca="1">SUM(N34:N36)*N31</f>
        <v>#REF!</v>
      </c>
    </row>
    <row r="38" spans="2:14" s="15" customFormat="1" ht="21" customHeight="1">
      <c r="B38" s="8" t="s">
        <v>282</v>
      </c>
      <c r="C38" s="8"/>
      <c r="D38" s="8"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8" s="8"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38" s="8" t="str">
        <f ca="1">IF(Table_Risk_2[[#This Row],[Header]]="Yes","",IF(Table_Risk_2[[#This Row],[Property]]&lt;&gt;"",Risk_2_Prefix&amp;SUBSTITUTE(Table_Risk_2[[#This Row],[Type]]," ","")&amp;SUBSTITUTE(Table_Risk_2[[#This Row],[Property]]," ",""),""))</f>
        <v>PLPaymentTotal</v>
      </c>
      <c r="G38" s="18">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8" s="18">
        <f ca="1">IF(OR(Table_Risk_2[[#This Row],[Header]]="Yes",Table_Risk_2[[#This Row],[Property]]=""),"",IF(OR(Table_Risk_2[[#This Row],[Text]]="true",Table_Risk_2[[#This Row],[Text]]="false",ISNUMBER(Table_Risk_2[[#This Row],[Text]])),Table_Risk_2[[#This Row],[Text]],""""&amp;Table_Risk_2[[#This Row],[Text]]&amp;""""))</f>
        <v>0</v>
      </c>
      <c r="I38" s="8"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38" s="11">
        <f ca="1">SUM(J34:J37)</f>
        <v>0</v>
      </c>
      <c r="K38" s="11" t="e">
        <f t="shared" ref="K38:N38" si="0">SUM(K34:K37)</f>
        <v>#REF!</v>
      </c>
      <c r="L38" s="11" t="e">
        <f t="shared" si="0"/>
        <v>#REF!</v>
      </c>
      <c r="M38" s="11" t="e">
        <f t="shared" si="0"/>
        <v>#REF!</v>
      </c>
      <c r="N38" s="11" t="e">
        <f t="shared" si="0"/>
        <v>#REF!</v>
      </c>
    </row>
  </sheetData>
  <sheetProtection insertRows="0" deleteRows="0"/>
  <conditionalFormatting sqref="J14:N15">
    <cfRule type="cellIs" dxfId="331" priority="2" operator="equal">
      <formula>FALSE</formula>
    </cfRule>
  </conditionalFormatting>
  <dataValidations count="4">
    <dataValidation type="list" allowBlank="1" showInputMessage="1" showErrorMessage="1" sqref="J26" xr:uid="{00000000-0002-0000-0500-000000000000}">
      <formula1>Select_ESL_Eligibility</formula1>
    </dataValidation>
    <dataValidation type="list" allowBlank="1" showInputMessage="1" showErrorMessage="1" sqref="J24:J25" xr:uid="{00000000-0002-0000-0500-000001000000}">
      <formula1>Select_Risk_Type</formula1>
    </dataValidation>
    <dataValidation type="list" allowBlank="1" showInputMessage="1" showErrorMessage="1" sqref="B10:B11" xr:uid="{00000000-0002-0000-0500-000002000000}">
      <formula1>Select_Rating_Factor</formula1>
    </dataValidation>
    <dataValidation type="list" allowBlank="1" showInputMessage="1" showErrorMessage="1" sqref="K10:N11" xr:uid="{00000000-0002-0000-0500-000003000000}">
      <formula1>#REF!</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workbookViewId="0"/>
  </sheetViews>
  <sheetFormatPr defaultColWidth="9.125" defaultRowHeight="21" customHeight="1"/>
  <cols>
    <col min="1" max="1" width="9.125" style="2"/>
    <col min="2" max="2" width="42.875" style="16" customWidth="1"/>
    <col min="3" max="3" width="12.75" style="16" hidden="1" customWidth="1"/>
    <col min="4" max="4" width="27" style="16" hidden="1" customWidth="1"/>
    <col min="5" max="5" width="27" style="25" hidden="1" customWidth="1"/>
    <col min="6" max="13" width="19.75" style="2" customWidth="1"/>
    <col min="14" max="15" width="9.125" style="2"/>
    <col min="16" max="16" width="20.875" style="2" customWidth="1"/>
    <col min="17" max="16384" width="9.125" style="2"/>
  </cols>
  <sheetData>
    <row r="2" spans="2:16" ht="47.25" thickBot="1">
      <c r="B2" s="17" t="s">
        <v>439</v>
      </c>
      <c r="C2" s="17"/>
      <c r="D2" s="17"/>
      <c r="E2" s="24"/>
      <c r="F2" s="14"/>
      <c r="G2" s="14"/>
      <c r="H2" s="14"/>
      <c r="I2" s="14"/>
      <c r="J2" s="14"/>
      <c r="K2" s="14"/>
      <c r="L2" s="14"/>
      <c r="M2" s="14"/>
    </row>
    <row r="4" spans="2:16" ht="21" customHeight="1">
      <c r="B4" s="16" t="s">
        <v>459</v>
      </c>
    </row>
    <row r="6" spans="2:16" ht="15">
      <c r="B6" s="41" t="s">
        <v>460</v>
      </c>
      <c r="C6" s="41" t="s">
        <v>2</v>
      </c>
      <c r="D6" s="41" t="s">
        <v>3</v>
      </c>
      <c r="E6" s="44" t="s">
        <v>461</v>
      </c>
      <c r="F6" t="s">
        <v>352</v>
      </c>
      <c r="G6" s="1" t="s">
        <v>353</v>
      </c>
      <c r="H6" t="s">
        <v>354</v>
      </c>
      <c r="I6" s="1" t="s">
        <v>355</v>
      </c>
      <c r="J6" t="s">
        <v>356</v>
      </c>
      <c r="K6" t="s">
        <v>357</v>
      </c>
      <c r="L6" t="s">
        <v>127</v>
      </c>
      <c r="M6" t="s">
        <v>358</v>
      </c>
    </row>
    <row r="7" spans="2:16" ht="29.25" thickBot="1">
      <c r="B7" s="21" t="s">
        <v>450</v>
      </c>
      <c r="C7" s="21" t="s">
        <v>71</v>
      </c>
      <c r="D7" s="2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45">
        <f ca="1">IF(INDIRECT(SUBSTITUTE(ADDRESS(1,COLUMN(Table_Statutory_Rates[[#This Row],[Effective Date]]),4),"1","")&amp;ROW()+1)&lt;&gt;"",INDIRECT(SUBSTITUTE(ADDRESS(1,COLUMN(Table_Statutory_Rates[[#This Row],[Effective Date]]),4),"1","")&amp;ROW()+1),"END")</f>
        <v>42736</v>
      </c>
      <c r="F7" s="3"/>
      <c r="G7" s="3"/>
      <c r="H7" s="3"/>
      <c r="I7" s="3"/>
      <c r="J7" s="3"/>
      <c r="K7" s="3"/>
      <c r="L7" s="3"/>
      <c r="M7" s="3"/>
    </row>
    <row r="8" spans="2:16" s="15" customFormat="1" ht="21" customHeight="1">
      <c r="B8" s="23">
        <v>42736</v>
      </c>
      <c r="C8" s="23"/>
      <c r="D8"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23" t="str">
        <f ca="1">IF(INDIRECT(SUBSTITUTE(ADDRESS(1,COLUMN(Table_Statutory_Rates[[#This Row],[Effective Date]]),4),"1","")&amp;ROW()+1)&lt;&gt;"",INDIRECT(SUBSTITUTE(ADDRESS(1,COLUMN(Table_Statutory_Rates[[#This Row],[Effective Date]]),4),"1","")&amp;ROW()+1),"END")</f>
        <v>Stamp Duty</v>
      </c>
      <c r="F8" s="19">
        <v>0.1</v>
      </c>
      <c r="G8" s="19">
        <f>Table_Statutory_Rates[[#This Row],[ACT]]</f>
        <v>0.1</v>
      </c>
      <c r="H8" s="19">
        <f>Table_Statutory_Rates[[#This Row],[NSW]]</f>
        <v>0.1</v>
      </c>
      <c r="I8" s="19">
        <f>Table_Statutory_Rates[[#This Row],[NT]]</f>
        <v>0.1</v>
      </c>
      <c r="J8" s="19">
        <f>Table_Statutory_Rates[[#This Row],[QLD]]</f>
        <v>0.1</v>
      </c>
      <c r="K8" s="19">
        <f>Table_Statutory_Rates[[#This Row],[SA]]</f>
        <v>0.1</v>
      </c>
      <c r="L8" s="19">
        <f>Table_Statutory_Rates[[#This Row],[TAS]]</f>
        <v>0.1</v>
      </c>
      <c r="M8" s="19">
        <f>Table_Statutory_Rates[[#This Row],[VIC]]</f>
        <v>0.1</v>
      </c>
    </row>
    <row r="9" spans="2:16" ht="29.25" thickBot="1">
      <c r="B9" s="21" t="s">
        <v>462</v>
      </c>
      <c r="C9" s="21" t="s">
        <v>71</v>
      </c>
      <c r="D9" s="2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45" t="str">
        <f ca="1">IF(INDIRECT(SUBSTITUTE(ADDRESS(1,COLUMN(Table_Statutory_Rates[[#This Row],[Effective Date]]),4),"1","")&amp;ROW()+1)&lt;&gt;"",INDIRECT(SUBSTITUTE(ADDRESS(1,COLUMN(Table_Statutory_Rates[[#This Row],[Effective Date]]),4),"1","")&amp;ROW()+1),"END")</f>
        <v>General</v>
      </c>
      <c r="F9" s="46"/>
      <c r="G9" s="46"/>
      <c r="H9" s="46"/>
      <c r="I9" s="46"/>
      <c r="J9" s="46"/>
      <c r="K9" s="46"/>
      <c r="L9" s="46"/>
      <c r="M9" s="46"/>
    </row>
    <row r="10" spans="2:16" ht="21.75" thickBot="1">
      <c r="B10" s="59" t="str">
        <f>B30</f>
        <v>General</v>
      </c>
      <c r="C10" s="59" t="s">
        <v>71</v>
      </c>
      <c r="D10"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69">
        <f ca="1">IF(INDIRECT(SUBSTITUTE(ADDRESS(1,COLUMN(Table_Statutory_Rates[[#This Row],[Effective Date]]),4),"1","")&amp;ROW()+1)&lt;&gt;"",INDIRECT(SUBSTITUTE(ADDRESS(1,COLUMN(Table_Statutory_Rates[[#This Row],[Effective Date]]),4),"1","")&amp;ROW()+1),"END")</f>
        <v>42736</v>
      </c>
      <c r="F10" s="70"/>
      <c r="G10" s="70"/>
      <c r="H10" s="70"/>
      <c r="I10" s="70"/>
      <c r="J10" s="70"/>
      <c r="K10" s="70"/>
      <c r="L10" s="70"/>
      <c r="M10" s="70"/>
    </row>
    <row r="11" spans="2:16" s="15" customFormat="1" ht="21" customHeight="1">
      <c r="B11" s="23">
        <v>42736</v>
      </c>
      <c r="C11" s="23"/>
      <c r="D11"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23" t="str">
        <f ca="1">IF(INDIRECT(SUBSTITUTE(ADDRESS(1,COLUMN(Table_Statutory_Rates[[#This Row],[Effective Date]]),4),"1","")&amp;ROW()+1)&lt;&gt;"",INDIRECT(SUBSTITUTE(ADDRESS(1,COLUMN(Table_Statutory_Rates[[#This Row],[Effective Date]]),4),"1","")&amp;ROW()+1),"END")</f>
        <v>Public Liability</v>
      </c>
      <c r="F11" s="28">
        <v>0</v>
      </c>
      <c r="G11" s="28">
        <v>0.09</v>
      </c>
      <c r="H11" s="28">
        <v>0.1</v>
      </c>
      <c r="I11" s="28">
        <v>0.09</v>
      </c>
      <c r="J11" s="28">
        <v>0.11</v>
      </c>
      <c r="K11" s="28">
        <v>0.1</v>
      </c>
      <c r="L11" s="28">
        <v>0.1</v>
      </c>
      <c r="M11" s="19">
        <v>0.1</v>
      </c>
      <c r="P11" s="26"/>
    </row>
    <row r="12" spans="2:16" ht="21.75" thickBot="1">
      <c r="B12" s="59" t="str">
        <f>B31</f>
        <v>Public Liability</v>
      </c>
      <c r="C12" s="59" t="s">
        <v>71</v>
      </c>
      <c r="D12"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69">
        <f ca="1">IF(INDIRECT(SUBSTITUTE(ADDRESS(1,COLUMN(Table_Statutory_Rates[[#This Row],[Effective Date]]),4),"1","")&amp;ROW()+1)&lt;&gt;"",INDIRECT(SUBSTITUTE(ADDRESS(1,COLUMN(Table_Statutory_Rates[[#This Row],[Effective Date]]),4),"1","")&amp;ROW()+1),"END")</f>
        <v>42370</v>
      </c>
      <c r="F12" s="70"/>
      <c r="G12" s="70"/>
      <c r="H12" s="70"/>
      <c r="I12" s="70"/>
      <c r="J12" s="70"/>
      <c r="K12" s="70"/>
      <c r="L12" s="70"/>
      <c r="M12" s="70"/>
      <c r="P12" s="71"/>
    </row>
    <row r="13" spans="2:16" s="15" customFormat="1" ht="21" customHeight="1">
      <c r="B13" s="23">
        <v>42370</v>
      </c>
      <c r="C13" s="23"/>
      <c r="D13"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23" t="str">
        <f ca="1">IF(INDIRECT(SUBSTITUTE(ADDRESS(1,COLUMN(Table_Statutory_Rates[[#This Row],[Effective Date]]),4),"1","")&amp;ROW()+1)&lt;&gt;"",INDIRECT(SUBSTITUTE(ADDRESS(1,COLUMN(Table_Statutory_Rates[[#This Row],[Effective Date]]),4),"1","")&amp;ROW()+1),"END")</f>
        <v>Professional Indemnity</v>
      </c>
      <c r="F13" s="19">
        <v>0</v>
      </c>
      <c r="G13" s="19">
        <v>0.09</v>
      </c>
      <c r="H13" s="19">
        <v>0.1</v>
      </c>
      <c r="I13" s="19">
        <v>0.09</v>
      </c>
      <c r="J13" s="19">
        <v>0.11</v>
      </c>
      <c r="K13" s="19">
        <v>0.1</v>
      </c>
      <c r="L13" s="19">
        <v>0.1</v>
      </c>
      <c r="M13" s="19">
        <v>0.1</v>
      </c>
    </row>
    <row r="14" spans="2:16" ht="21" customHeight="1" thickBot="1">
      <c r="B14" s="59" t="str">
        <f>B32</f>
        <v>Professional Indemnity</v>
      </c>
      <c r="C14" s="59" t="s">
        <v>71</v>
      </c>
      <c r="D14"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69">
        <f ca="1">IF(INDIRECT(SUBSTITUTE(ADDRESS(1,COLUMN(Table_Statutory_Rates[[#This Row],[Effective Date]]),4),"1","")&amp;ROW()+1)&lt;&gt;"",INDIRECT(SUBSTITUTE(ADDRESS(1,COLUMN(Table_Statutory_Rates[[#This Row],[Effective Date]]),4),"1","")&amp;ROW()+1),"END")</f>
        <v>42736</v>
      </c>
      <c r="F14" s="70"/>
      <c r="G14" s="70"/>
      <c r="H14" s="70"/>
      <c r="I14" s="70"/>
      <c r="J14" s="70"/>
      <c r="K14" s="70"/>
      <c r="L14" s="70"/>
      <c r="M14" s="70"/>
    </row>
    <row r="15" spans="2:16" s="15" customFormat="1" ht="21" customHeight="1">
      <c r="B15" s="23">
        <v>42736</v>
      </c>
      <c r="C15" s="23"/>
      <c r="D15"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23" t="str">
        <f ca="1">IF(INDIRECT(SUBSTITUTE(ADDRESS(1,COLUMN(Table_Statutory_Rates[[#This Row],[Effective Date]]),4),"1","")&amp;ROW()+1)&lt;&gt;"",INDIRECT(SUBSTITUTE(ADDRESS(1,COLUMN(Table_Statutory_Rates[[#This Row],[Effective Date]]),4),"1","")&amp;ROW()+1),"END")</f>
        <v>Motor</v>
      </c>
      <c r="F15" s="19">
        <v>0</v>
      </c>
      <c r="G15" s="19">
        <v>0.05</v>
      </c>
      <c r="H15" s="19">
        <v>0.1</v>
      </c>
      <c r="I15" s="19">
        <v>0.09</v>
      </c>
      <c r="J15" s="19">
        <v>0.11</v>
      </c>
      <c r="K15" s="19">
        <v>0.1</v>
      </c>
      <c r="L15" s="19">
        <v>0.1</v>
      </c>
      <c r="M15" s="19">
        <v>0.1</v>
      </c>
    </row>
    <row r="16" spans="2:16" ht="21" customHeight="1" thickBot="1">
      <c r="B16" s="59" t="str">
        <f>B33</f>
        <v>Motor</v>
      </c>
      <c r="C16" s="59" t="s">
        <v>71</v>
      </c>
      <c r="D16"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69">
        <f ca="1">IF(INDIRECT(SUBSTITUTE(ADDRESS(1,COLUMN(Table_Statutory_Rates[[#This Row],[Effective Date]]),4),"1","")&amp;ROW()+1)&lt;&gt;"",INDIRECT(SUBSTITUTE(ADDRESS(1,COLUMN(Table_Statutory_Rates[[#This Row],[Effective Date]]),4),"1","")&amp;ROW()+1),"END")</f>
        <v>42736</v>
      </c>
      <c r="F16" s="70"/>
      <c r="G16" s="70"/>
      <c r="H16" s="70"/>
      <c r="I16" s="70"/>
      <c r="J16" s="70"/>
      <c r="K16" s="70"/>
      <c r="L16" s="70"/>
      <c r="M16" s="70"/>
    </row>
    <row r="17" spans="2:13" s="15" customFormat="1" ht="21" customHeight="1">
      <c r="B17" s="23">
        <v>42736</v>
      </c>
      <c r="C17" s="23"/>
      <c r="D17"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23" t="str">
        <f ca="1">IF(INDIRECT(SUBSTITUTE(ADDRESS(1,COLUMN(Table_Statutory_Rates[[#This Row],[Effective Date]]),4),"1","")&amp;ROW()+1)&lt;&gt;"",INDIRECT(SUBSTITUTE(ADDRESS(1,COLUMN(Table_Statutory_Rates[[#This Row],[Effective Date]]),4),"1","")&amp;ROW()+1),"END")</f>
        <v>Farm</v>
      </c>
      <c r="F17" s="19">
        <v>0</v>
      </c>
      <c r="G17" s="19">
        <v>0.05</v>
      </c>
      <c r="H17" s="19">
        <v>0.1</v>
      </c>
      <c r="I17" s="19">
        <v>0.09</v>
      </c>
      <c r="J17" s="19">
        <v>0.11</v>
      </c>
      <c r="K17" s="19">
        <v>0.1</v>
      </c>
      <c r="L17" s="19">
        <v>0.1</v>
      </c>
      <c r="M17" s="19">
        <v>0.1</v>
      </c>
    </row>
    <row r="18" spans="2:13" ht="21" customHeight="1" thickBot="1">
      <c r="B18" s="59" t="str">
        <f>B34</f>
        <v>Farm</v>
      </c>
      <c r="C18" s="59" t="s">
        <v>71</v>
      </c>
      <c r="D18" s="5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69">
        <f ca="1">IF(INDIRECT(SUBSTITUTE(ADDRESS(1,COLUMN(Table_Statutory_Rates[[#This Row],[Effective Date]]),4),"1","")&amp;ROW()+1)&lt;&gt;"",INDIRECT(SUBSTITUTE(ADDRESS(1,COLUMN(Table_Statutory_Rates[[#This Row],[Effective Date]]),4),"1","")&amp;ROW()+1),"END")</f>
        <v>42736</v>
      </c>
      <c r="F18" s="70"/>
      <c r="G18" s="70"/>
      <c r="H18" s="70"/>
      <c r="I18" s="70"/>
      <c r="J18" s="70"/>
      <c r="K18" s="70"/>
      <c r="L18" s="70"/>
      <c r="M18" s="70"/>
    </row>
    <row r="19" spans="2:13" s="15" customFormat="1" ht="21" customHeight="1">
      <c r="B19" s="23">
        <v>42736</v>
      </c>
      <c r="C19" s="23"/>
      <c r="D19"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23">
        <f ca="1">IF(INDIRECT(SUBSTITUTE(ADDRESS(1,COLUMN(Table_Statutory_Rates[[#This Row],[Effective Date]]),4),"1","")&amp;ROW()+1)&lt;&gt;"",INDIRECT(SUBSTITUTE(ADDRESS(1,COLUMN(Table_Statutory_Rates[[#This Row],[Effective Date]]),4),"1","")&amp;ROW()+1),"END")</f>
        <v>42917</v>
      </c>
      <c r="F19" s="19">
        <v>0</v>
      </c>
      <c r="G19" s="29">
        <v>2.5000000000000001E-2</v>
      </c>
      <c r="H19" s="19">
        <v>0.1</v>
      </c>
      <c r="I19" s="19">
        <v>0.09</v>
      </c>
      <c r="J19" s="19">
        <v>0.11</v>
      </c>
      <c r="K19" s="19">
        <v>0.1</v>
      </c>
      <c r="L19" s="19">
        <v>0.1</v>
      </c>
      <c r="M19" s="19">
        <v>0.1</v>
      </c>
    </row>
    <row r="20" spans="2:13" s="15" customFormat="1" ht="21" customHeight="1">
      <c r="B20" s="23">
        <v>42917</v>
      </c>
      <c r="C20" s="23"/>
      <c r="D20"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23" t="str">
        <f ca="1">IF(INDIRECT(SUBSTITUTE(ADDRESS(1,COLUMN(Table_Statutory_Rates[[#This Row],[Effective Date]]),4),"1","")&amp;ROW()+1)&lt;&gt;"",INDIRECT(SUBSTITUTE(ADDRESS(1,COLUMN(Table_Statutory_Rates[[#This Row],[Effective Date]]),4),"1","")&amp;ROW()+1),"END")</f>
        <v>ESL</v>
      </c>
      <c r="F20" s="19">
        <f>F19</f>
        <v>0</v>
      </c>
      <c r="G20" s="29">
        <v>2.5000000000000001E-2</v>
      </c>
      <c r="H20" s="19">
        <f t="shared" ref="H20:M20" si="0">H19</f>
        <v>0.1</v>
      </c>
      <c r="I20" s="19">
        <f t="shared" si="0"/>
        <v>0.09</v>
      </c>
      <c r="J20" s="19">
        <f t="shared" si="0"/>
        <v>0.11</v>
      </c>
      <c r="K20" s="19">
        <f t="shared" si="0"/>
        <v>0.1</v>
      </c>
      <c r="L20" s="19">
        <v>0</v>
      </c>
      <c r="M20" s="19">
        <f t="shared" si="0"/>
        <v>0.1</v>
      </c>
    </row>
    <row r="21" spans="2:13" ht="29.25" thickBot="1">
      <c r="B21" s="21" t="s">
        <v>449</v>
      </c>
      <c r="C21" s="21" t="s">
        <v>71</v>
      </c>
      <c r="D21" s="21"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45">
        <f ca="1">IF(INDIRECT(SUBSTITUTE(ADDRESS(1,COLUMN(Table_Statutory_Rates[[#This Row],[Effective Date]]),4),"1","")&amp;ROW()+1)&lt;&gt;"",INDIRECT(SUBSTITUTE(ADDRESS(1,COLUMN(Table_Statutory_Rates[[#This Row],[Effective Date]]),4),"1","")&amp;ROW()+1),"END")</f>
        <v>42736</v>
      </c>
      <c r="F21" s="46"/>
      <c r="G21" s="46"/>
      <c r="H21" s="46"/>
      <c r="I21" s="46"/>
      <c r="J21" s="46"/>
      <c r="K21" s="46"/>
      <c r="L21" s="46"/>
      <c r="M21" s="46"/>
    </row>
    <row r="22" spans="2:13" s="15" customFormat="1" ht="21" customHeight="1">
      <c r="B22" s="23">
        <v>42736</v>
      </c>
      <c r="C22" s="23"/>
      <c r="D22" s="1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23" t="str">
        <f ca="1">IF(INDIRECT(SUBSTITUTE(ADDRESS(1,COLUMN(Table_Statutory_Rates[[#This Row],[Effective Date]]),4),"1","")&amp;ROW()+1)&lt;&gt;"",INDIRECT(SUBSTITUTE(ADDRESS(1,COLUMN(Table_Statutory_Rates[[#This Row],[Effective Date]]),4),"1","")&amp;ROW()+1),"END")</f>
        <v>END</v>
      </c>
      <c r="F22" s="19">
        <v>0</v>
      </c>
      <c r="G22" s="19">
        <v>0.3</v>
      </c>
      <c r="H22" s="19">
        <v>0</v>
      </c>
      <c r="I22" s="19">
        <v>0</v>
      </c>
      <c r="J22" s="19">
        <v>0</v>
      </c>
      <c r="K22" s="19">
        <v>0.28000000000000003</v>
      </c>
      <c r="L22" s="19">
        <v>0</v>
      </c>
      <c r="M22" s="19">
        <v>0</v>
      </c>
    </row>
    <row r="27" spans="2:13" ht="29.25" thickBot="1">
      <c r="B27" s="21" t="s">
        <v>463</v>
      </c>
    </row>
    <row r="29" spans="2:13" ht="15">
      <c r="B29" t="s">
        <v>6</v>
      </c>
    </row>
    <row r="30" spans="2:13" ht="21" customHeight="1">
      <c r="B30" t="s">
        <v>441</v>
      </c>
    </row>
    <row r="31" spans="2:13" ht="21" customHeight="1">
      <c r="B31" t="s">
        <v>452</v>
      </c>
    </row>
    <row r="32" spans="2:13" ht="21" customHeight="1">
      <c r="B32" t="s">
        <v>464</v>
      </c>
    </row>
    <row r="33" spans="2:2" ht="21" customHeight="1">
      <c r="B33" t="s">
        <v>465</v>
      </c>
    </row>
    <row r="34" spans="2:2" ht="21" customHeight="1">
      <c r="B34" t="s">
        <v>466</v>
      </c>
    </row>
    <row r="36" spans="2:2" ht="29.25" thickBot="1">
      <c r="B36" s="21" t="s">
        <v>467</v>
      </c>
    </row>
    <row r="38" spans="2:2" ht="15">
      <c r="B38" t="s">
        <v>6</v>
      </c>
    </row>
    <row r="39" spans="2:2" ht="21" customHeight="1">
      <c r="B39" t="s">
        <v>458</v>
      </c>
    </row>
    <row r="40" spans="2:2" ht="21" customHeight="1">
      <c r="B40" t="s">
        <v>443</v>
      </c>
    </row>
  </sheetData>
  <sheetProtection sheet="1" insertRows="0" deleteRows="0"/>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F31"/>
  <sheetViews>
    <sheetView topLeftCell="A4" workbookViewId="0">
      <selection activeCell="C24" sqref="C24"/>
    </sheetView>
  </sheetViews>
  <sheetFormatPr defaultColWidth="9.125" defaultRowHeight="21" customHeight="1"/>
  <cols>
    <col min="1" max="1" width="9.125" style="2"/>
    <col min="2" max="2" width="31" style="2" customWidth="1"/>
    <col min="3" max="6" width="19.875" style="2" customWidth="1"/>
    <col min="7" max="16384" width="9.125" style="2"/>
  </cols>
  <sheetData>
    <row r="1" spans="2:6" s="15" customFormat="1" ht="21" customHeight="1"/>
    <row r="2" spans="2:6" ht="47.25" thickBot="1">
      <c r="B2" s="14" t="s">
        <v>468</v>
      </c>
      <c r="C2" s="14"/>
      <c r="D2" s="14"/>
      <c r="E2" s="14"/>
      <c r="F2" s="14"/>
    </row>
    <row r="4" spans="2:6" ht="29.25" thickBot="1">
      <c r="B4" s="3" t="s">
        <v>232</v>
      </c>
      <c r="C4" s="3"/>
      <c r="D4" s="3"/>
      <c r="E4" s="3"/>
      <c r="F4" s="3"/>
    </row>
    <row r="6" spans="2:6" ht="15">
      <c r="B6" t="s">
        <v>469</v>
      </c>
      <c r="C6" t="s">
        <v>234</v>
      </c>
      <c r="D6" t="s">
        <v>404</v>
      </c>
      <c r="E6" t="s">
        <v>405</v>
      </c>
      <c r="F6" t="s">
        <v>406</v>
      </c>
    </row>
    <row r="7" spans="2:6" s="15" customFormat="1" ht="21" customHeight="1">
      <c r="B7" s="8" t="s">
        <v>3</v>
      </c>
      <c r="C7" s="8" t="s">
        <v>470</v>
      </c>
      <c r="D7" s="8" t="s">
        <v>471</v>
      </c>
      <c r="E7" s="8"/>
      <c r="F7" s="8"/>
    </row>
    <row r="8" spans="2:6" s="15" customFormat="1" ht="21" customHeight="1">
      <c r="B8" s="9" t="s">
        <v>472</v>
      </c>
      <c r="C8" s="8" t="b">
        <v>1</v>
      </c>
      <c r="D8" s="8"/>
      <c r="E8" s="8"/>
      <c r="F8" s="8"/>
    </row>
    <row r="9" spans="2:6" s="15" customFormat="1" ht="21" customHeight="1">
      <c r="B9" s="8" t="s">
        <v>473</v>
      </c>
      <c r="C9" s="8">
        <v>1</v>
      </c>
      <c r="D9" s="8">
        <v>12</v>
      </c>
      <c r="E9" s="8">
        <v>26</v>
      </c>
      <c r="F9" s="8">
        <v>52</v>
      </c>
    </row>
    <row r="10" spans="2:6" ht="29.25" thickBot="1">
      <c r="B10" s="3" t="s">
        <v>470</v>
      </c>
      <c r="C10" s="3"/>
      <c r="D10" s="3"/>
      <c r="E10" s="3"/>
      <c r="F10" s="3"/>
    </row>
    <row r="11" spans="2:6" s="15" customFormat="1" ht="21" customHeight="1">
      <c r="B11" s="8" t="s">
        <v>474</v>
      </c>
      <c r="C11" s="11">
        <v>0</v>
      </c>
      <c r="D11" s="11">
        <v>0</v>
      </c>
      <c r="E11" s="11">
        <f>Table_Payment_Options[[#This Row],[Monthly]]</f>
        <v>0</v>
      </c>
      <c r="F11" s="11">
        <f>Table_Payment_Options[[#This Row],[Fortnightly]]</f>
        <v>0</v>
      </c>
    </row>
    <row r="12" spans="2:6" s="15" customFormat="1" ht="21" customHeight="1">
      <c r="B12" s="8" t="s">
        <v>475</v>
      </c>
      <c r="C12" s="11">
        <v>0</v>
      </c>
      <c r="D12" s="11">
        <v>0</v>
      </c>
      <c r="E12" s="11">
        <f>Table_Payment_Options[[#This Row],[Monthly]]</f>
        <v>0</v>
      </c>
      <c r="F12" s="11">
        <f>Table_Payment_Options[[#This Row],[Fortnightly]]</f>
        <v>0</v>
      </c>
    </row>
    <row r="13" spans="2:6" s="15" customFormat="1" ht="21" customHeight="1">
      <c r="B13" s="8" t="s">
        <v>476</v>
      </c>
      <c r="C13" s="19">
        <v>0</v>
      </c>
      <c r="D13" s="19">
        <v>0</v>
      </c>
      <c r="E13" s="19">
        <f>Table_Payment_Options[[#This Row],[Monthly]]</f>
        <v>0</v>
      </c>
      <c r="F13" s="19">
        <f>Table_Payment_Options[[#This Row],[Fortnightly]]</f>
        <v>0</v>
      </c>
    </row>
    <row r="14" spans="2:6" ht="29.25" thickBot="1">
      <c r="B14" s="3" t="s">
        <v>471</v>
      </c>
      <c r="C14" s="3"/>
      <c r="D14" s="3"/>
      <c r="E14" s="3"/>
      <c r="F14" s="3"/>
    </row>
    <row r="15" spans="2:6" s="15" customFormat="1" ht="21" customHeight="1">
      <c r="B15" s="8" t="s">
        <v>474</v>
      </c>
      <c r="C15" s="11">
        <v>0</v>
      </c>
      <c r="D15" s="11">
        <v>0</v>
      </c>
      <c r="E15" s="11">
        <f>Table_Payment_Options[[#This Row],[Monthly]]</f>
        <v>0</v>
      </c>
      <c r="F15" s="11">
        <f>Table_Payment_Options[[#This Row],[Fortnightly]]</f>
        <v>0</v>
      </c>
    </row>
    <row r="16" spans="2:6" s="15" customFormat="1" ht="21" customHeight="1">
      <c r="B16" s="8" t="s">
        <v>475</v>
      </c>
      <c r="C16" s="11">
        <v>0</v>
      </c>
      <c r="D16" s="11">
        <v>0</v>
      </c>
      <c r="E16" s="11">
        <f>Table_Payment_Options[[#This Row],[Monthly]]</f>
        <v>0</v>
      </c>
      <c r="F16" s="11">
        <f>Table_Payment_Options[[#This Row],[Fortnightly]]</f>
        <v>0</v>
      </c>
    </row>
    <row r="17" spans="2:6" s="15" customFormat="1" ht="21" customHeight="1">
      <c r="B17" s="8" t="s">
        <v>476</v>
      </c>
      <c r="C17" s="19">
        <v>0</v>
      </c>
      <c r="D17" s="19">
        <v>0</v>
      </c>
      <c r="E17" s="19">
        <f>Table_Payment_Options[[#This Row],[Monthly]]</f>
        <v>0</v>
      </c>
      <c r="F17" s="19">
        <f>Table_Payment_Options[[#This Row],[Fortnightly]]</f>
        <v>0</v>
      </c>
    </row>
    <row r="19" spans="2:6" ht="29.25" thickBot="1">
      <c r="B19" s="3" t="s">
        <v>237</v>
      </c>
      <c r="C19" s="3"/>
      <c r="D19" s="3"/>
      <c r="E19" s="3"/>
      <c r="F19" s="3"/>
    </row>
    <row r="21" spans="2:6" ht="15">
      <c r="B21" t="s">
        <v>469</v>
      </c>
      <c r="C21" t="s">
        <v>477</v>
      </c>
      <c r="D21" t="s">
        <v>407</v>
      </c>
      <c r="E21" t="s">
        <v>408</v>
      </c>
      <c r="F21" t="s">
        <v>409</v>
      </c>
    </row>
    <row r="22" spans="2:6" ht="29.25" thickBot="1">
      <c r="B22" s="3" t="s">
        <v>470</v>
      </c>
      <c r="C22" s="3"/>
      <c r="D22" s="3"/>
      <c r="E22" s="3"/>
      <c r="F22" s="3"/>
    </row>
    <row r="23" spans="2:6" s="15" customFormat="1" ht="21" customHeight="1">
      <c r="B23" s="8" t="s">
        <v>478</v>
      </c>
      <c r="C23" s="8" t="b">
        <v>1</v>
      </c>
      <c r="D23" s="8"/>
      <c r="E23" s="8"/>
      <c r="F23" s="8"/>
    </row>
    <row r="24" spans="2:6" s="15" customFormat="1" ht="21" customHeight="1">
      <c r="B24" s="8" t="s">
        <v>472</v>
      </c>
      <c r="C24" s="8" t="b">
        <v>1</v>
      </c>
      <c r="D24" s="8"/>
      <c r="E24" s="8"/>
      <c r="F24" s="8"/>
    </row>
    <row r="25" spans="2:6" s="15" customFormat="1" ht="21" customHeight="1">
      <c r="B25" s="8" t="s">
        <v>479</v>
      </c>
      <c r="C25" s="8">
        <v>0</v>
      </c>
      <c r="D25" s="8">
        <v>0</v>
      </c>
      <c r="E25" s="8">
        <v>0</v>
      </c>
      <c r="F25" s="8">
        <v>0</v>
      </c>
    </row>
    <row r="26" spans="2:6" s="15" customFormat="1" ht="21" customHeight="1">
      <c r="B26" s="8" t="s">
        <v>480</v>
      </c>
      <c r="C26" s="72">
        <v>0</v>
      </c>
      <c r="D26" s="72">
        <v>0</v>
      </c>
      <c r="E26" s="72">
        <v>0</v>
      </c>
      <c r="F26" s="72">
        <v>0</v>
      </c>
    </row>
    <row r="27" spans="2:6" ht="29.25" thickBot="1">
      <c r="B27" s="3" t="s">
        <v>471</v>
      </c>
      <c r="C27" s="3"/>
      <c r="D27" s="3"/>
      <c r="E27" s="3"/>
      <c r="F27" s="3"/>
    </row>
    <row r="28" spans="2:6" s="15" customFormat="1" ht="21" customHeight="1">
      <c r="B28" s="8" t="s">
        <v>478</v>
      </c>
      <c r="C28" s="8"/>
      <c r="D28" s="8" t="b">
        <v>1</v>
      </c>
      <c r="E28" s="8" t="b">
        <v>1</v>
      </c>
      <c r="F28" s="8" t="b">
        <v>1</v>
      </c>
    </row>
    <row r="29" spans="2:6" s="15" customFormat="1" ht="21" customHeight="1">
      <c r="B29" s="8" t="s">
        <v>472</v>
      </c>
      <c r="C29" s="8"/>
      <c r="D29" s="8" t="b">
        <v>1</v>
      </c>
      <c r="E29" s="8"/>
      <c r="F29" s="8"/>
    </row>
    <row r="30" spans="2:6" s="15" customFormat="1" ht="21" customHeight="1">
      <c r="B30" s="8" t="s">
        <v>479</v>
      </c>
      <c r="C30" s="8">
        <v>0</v>
      </c>
      <c r="D30" s="8">
        <v>0</v>
      </c>
      <c r="E30" s="8">
        <v>0</v>
      </c>
      <c r="F30" s="8">
        <v>0</v>
      </c>
    </row>
    <row r="31" spans="2:6" s="15" customFormat="1" ht="21" customHeight="1">
      <c r="B31" s="8" t="s">
        <v>480</v>
      </c>
      <c r="C31" s="72">
        <v>0</v>
      </c>
      <c r="D31" s="72">
        <v>0</v>
      </c>
      <c r="E31" s="72">
        <v>0</v>
      </c>
      <c r="F31" s="72">
        <v>0</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N30"/>
  <sheetViews>
    <sheetView topLeftCell="A7" workbookViewId="0">
      <selection activeCell="F39" sqref="F39"/>
    </sheetView>
  </sheetViews>
  <sheetFormatPr defaultColWidth="9.125" defaultRowHeight="21" customHeight="1"/>
  <cols>
    <col min="1" max="1" width="9.125" style="2"/>
    <col min="2" max="2" width="42.875" style="2" customWidth="1"/>
    <col min="3" max="7" width="22.375" style="2" customWidth="1"/>
    <col min="8" max="8" width="22.375" style="2" hidden="1" customWidth="1"/>
    <col min="9" max="9" width="22.375" style="2" customWidth="1"/>
    <col min="10" max="10" width="19.625" style="2" hidden="1" customWidth="1"/>
    <col min="11" max="14" width="22.375" style="2" customWidth="1"/>
    <col min="15" max="25" width="18.75" style="2" customWidth="1"/>
    <col min="26" max="16384" width="9.125" style="2"/>
  </cols>
  <sheetData>
    <row r="1" spans="2:13" ht="21" customHeight="1">
      <c r="C1" s="60"/>
      <c r="D1" s="60"/>
      <c r="E1" s="60"/>
      <c r="F1" s="60"/>
      <c r="G1" s="60"/>
      <c r="H1" s="60"/>
      <c r="I1" s="60"/>
      <c r="J1" s="60"/>
      <c r="K1" s="60"/>
      <c r="L1" s="60"/>
      <c r="M1" s="60"/>
    </row>
    <row r="2" spans="2:13" ht="47.25" thickBot="1">
      <c r="B2" s="14" t="s">
        <v>481</v>
      </c>
      <c r="C2" s="61"/>
      <c r="D2" s="61"/>
      <c r="E2" s="61"/>
      <c r="F2" s="61"/>
      <c r="G2" s="61"/>
      <c r="H2" s="61"/>
      <c r="I2" s="61"/>
      <c r="J2" s="61"/>
      <c r="K2" s="61"/>
      <c r="L2" s="61"/>
      <c r="M2" s="61"/>
    </row>
    <row r="3" spans="2:13" ht="21" customHeight="1">
      <c r="C3" s="60"/>
      <c r="D3" s="60"/>
      <c r="E3" s="60"/>
      <c r="F3" s="60"/>
      <c r="G3" s="60"/>
      <c r="H3" s="60"/>
      <c r="I3" s="60"/>
      <c r="J3" s="60"/>
      <c r="K3" s="60"/>
      <c r="L3" s="60"/>
      <c r="M3" s="60"/>
    </row>
    <row r="4" spans="2:13" ht="47.25" thickBot="1">
      <c r="B4" s="3" t="s">
        <v>482</v>
      </c>
      <c r="C4" s="62"/>
      <c r="D4" s="62"/>
      <c r="E4" s="62"/>
      <c r="F4" s="62"/>
      <c r="G4" s="62"/>
      <c r="H4" s="62"/>
      <c r="I4" s="61"/>
      <c r="J4" s="61"/>
      <c r="K4" s="61"/>
      <c r="L4" s="61"/>
      <c r="M4" s="61"/>
    </row>
    <row r="5" spans="2:13" ht="21" customHeight="1">
      <c r="C5" s="60"/>
      <c r="D5" s="60"/>
      <c r="E5" s="60"/>
      <c r="F5" s="60"/>
      <c r="G5" s="60"/>
      <c r="H5" s="60"/>
      <c r="I5" s="60"/>
      <c r="J5" s="60"/>
      <c r="K5" s="60"/>
      <c r="L5" s="60"/>
      <c r="M5" s="60"/>
    </row>
    <row r="6" spans="2:13" ht="15">
      <c r="B6" t="s">
        <v>469</v>
      </c>
      <c r="C6" s="7" t="s">
        <v>429</v>
      </c>
      <c r="D6" s="63" t="s">
        <v>449</v>
      </c>
      <c r="E6" s="7" t="s">
        <v>450</v>
      </c>
      <c r="F6" s="63" t="s">
        <v>462</v>
      </c>
      <c r="G6" s="63" t="s">
        <v>483</v>
      </c>
      <c r="H6" s="63" t="s">
        <v>484</v>
      </c>
      <c r="I6" s="63" t="s">
        <v>485</v>
      </c>
      <c r="J6" s="63" t="s">
        <v>486</v>
      </c>
      <c r="K6" s="63" t="s">
        <v>487</v>
      </c>
      <c r="L6" s="63" t="s">
        <v>488</v>
      </c>
      <c r="M6" s="63" t="s">
        <v>282</v>
      </c>
    </row>
    <row r="7" spans="2:13" ht="29.25" thickBot="1">
      <c r="B7" s="3" t="s">
        <v>489</v>
      </c>
      <c r="C7" s="62"/>
      <c r="D7" s="62"/>
      <c r="E7" s="62"/>
      <c r="F7" s="62"/>
      <c r="G7" s="62"/>
      <c r="H7" s="62"/>
      <c r="I7" s="62"/>
      <c r="J7" s="62"/>
      <c r="K7" s="62"/>
      <c r="L7" s="62"/>
      <c r="M7" s="65"/>
    </row>
    <row r="8" spans="2:13" ht="21" customHeight="1">
      <c r="B8" s="1" t="str">
        <f>Risk_1_Name</f>
        <v>Mobile</v>
      </c>
      <c r="C8" s="64">
        <f ca="1">'Risk 1'!J48</f>
        <v>1801.6528925619832</v>
      </c>
      <c r="D8" s="64">
        <f ca="1">'Risk 1'!J49</f>
        <v>0</v>
      </c>
      <c r="E8" s="64">
        <f ca="1">'Risk 1'!J50</f>
        <v>180.16528925619832</v>
      </c>
      <c r="F8" s="64">
        <f ca="1">'Risk 1'!J51</f>
        <v>198.18181818181816</v>
      </c>
      <c r="G8" s="64">
        <v>0</v>
      </c>
      <c r="H8" s="6">
        <f ca="1">SUM(Table_Premium_Breakdown[[#This Row],[Premium]:[Service Fees]])</f>
        <v>2179.9999999999995</v>
      </c>
      <c r="I8" s="64">
        <v>0</v>
      </c>
      <c r="J8" s="64">
        <f ca="1">SUM(Table_Premium_Breakdown[[#This Row],[Sub Total 1]:[Interest]])</f>
        <v>2179.9999999999995</v>
      </c>
      <c r="K8" s="64">
        <v>0</v>
      </c>
      <c r="L8" s="64">
        <v>0</v>
      </c>
      <c r="M8" s="64">
        <f ca="1">SUM(Table_Premium_Breakdown[[#This Row],[Sub Total 2]:[Transaction Costs]])</f>
        <v>2179.9999999999995</v>
      </c>
    </row>
    <row r="9" spans="2:13" ht="21" customHeight="1">
      <c r="B9" s="1" t="str">
        <f>Risk_2_Name</f>
        <v>Public Liability</v>
      </c>
      <c r="C9" s="64">
        <f>'Risk 2'!J34</f>
        <v>0</v>
      </c>
      <c r="D9" s="64">
        <f ca="1">'Risk 2'!J35</f>
        <v>0</v>
      </c>
      <c r="E9" s="64">
        <f ca="1">'Risk 2'!J36</f>
        <v>0</v>
      </c>
      <c r="F9" s="64">
        <f ca="1">'Risk 2'!J37</f>
        <v>0</v>
      </c>
      <c r="G9" s="64">
        <v>0</v>
      </c>
      <c r="H9" s="6">
        <f ca="1">SUM(Table_Premium_Breakdown[[#This Row],[Premium]:[Service Fees]])</f>
        <v>0</v>
      </c>
      <c r="I9" s="64">
        <v>0</v>
      </c>
      <c r="J9" s="64">
        <f ca="1">SUM(Table_Premium_Breakdown[[#This Row],[Sub Total 1]:[Interest]])</f>
        <v>0</v>
      </c>
      <c r="K9" s="64">
        <v>0</v>
      </c>
      <c r="L9" s="64">
        <v>0</v>
      </c>
      <c r="M9" s="64">
        <f ca="1">SUM(Table_Premium_Breakdown[[#This Row],[Sub Total 2]:[Transaction Costs]])</f>
        <v>0</v>
      </c>
    </row>
    <row r="10" spans="2:13" ht="21" customHeight="1">
      <c r="B10"/>
      <c r="C10" s="7"/>
      <c r="D10" s="64"/>
      <c r="E10" s="7"/>
      <c r="F10" s="7"/>
      <c r="G10" s="7"/>
      <c r="H10" s="6"/>
      <c r="I10" s="7"/>
      <c r="J10" s="64"/>
      <c r="K10" s="7"/>
      <c r="L10" s="7"/>
      <c r="M10" s="64"/>
    </row>
    <row r="11" spans="2:13" ht="21" customHeight="1">
      <c r="B11"/>
      <c r="C11" s="6"/>
      <c r="D11" s="6"/>
      <c r="E11" s="6"/>
      <c r="F11" s="6"/>
      <c r="G11" s="6"/>
      <c r="H11" s="6"/>
      <c r="I11" s="6"/>
      <c r="J11" s="64"/>
      <c r="K11" s="6"/>
      <c r="L11" s="6"/>
      <c r="M11" s="6"/>
    </row>
    <row r="12" spans="2:13" ht="29.25" thickBot="1">
      <c r="B12" s="3" t="s">
        <v>490</v>
      </c>
      <c r="C12" s="62"/>
      <c r="D12" s="62"/>
      <c r="E12" s="62"/>
      <c r="F12" s="62"/>
      <c r="G12" s="62"/>
      <c r="H12" s="66"/>
      <c r="I12" s="62"/>
      <c r="J12" s="62"/>
      <c r="K12" s="62"/>
      <c r="L12" s="62"/>
      <c r="M12" s="65"/>
    </row>
    <row r="13" spans="2:13" ht="21" customHeight="1">
      <c r="B13" t="s">
        <v>491</v>
      </c>
      <c r="C13" s="6">
        <v>0</v>
      </c>
      <c r="D13" s="6">
        <v>0</v>
      </c>
      <c r="E13" s="6">
        <v>0</v>
      </c>
      <c r="F13" s="6">
        <v>0</v>
      </c>
      <c r="G13" s="6">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H13" s="6">
        <f ca="1">SUM(Table_Premium_Breakdown[[#This Row],[Premium]:[Service Fees]])</f>
        <v>0</v>
      </c>
      <c r="I13" s="6">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3" s="64">
        <f ca="1">SUM(Table_Premium_Breakdown[[#This Row],[Sub Total 1]:[Interest]])</f>
        <v>0</v>
      </c>
      <c r="K13" s="6">
        <v>0</v>
      </c>
      <c r="L13" s="6">
        <v>0</v>
      </c>
      <c r="M13" s="6">
        <f ca="1">SUM(Table_Premium_Breakdown[[#This Row],[Sub Total 2]:[Transaction Costs]])</f>
        <v>0</v>
      </c>
    </row>
    <row r="14" spans="2:13" ht="21" customHeight="1">
      <c r="B14" t="s">
        <v>492</v>
      </c>
      <c r="C14" s="6">
        <v>0</v>
      </c>
      <c r="D14" s="6">
        <v>0</v>
      </c>
      <c r="E14" s="6">
        <v>0</v>
      </c>
      <c r="F14" s="6">
        <v>0</v>
      </c>
      <c r="G14" s="6">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H14" s="6">
        <f ca="1">SUM(Table_Premium_Breakdown[[#This Row],[Premium]:[Service Fees]])</f>
        <v>0</v>
      </c>
      <c r="I14" s="6">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4" s="64">
        <f ca="1">SUM(Table_Premium_Breakdown[[#This Row],[Sub Total 1]:[Interest]])</f>
        <v>0</v>
      </c>
      <c r="K14" s="6">
        <f ca="1">IF(OFFSET(Table_Payment_Options[],0,MATCH(Input_Payment_Option,Table_Payment_Options[#Headers],0)-1,1,1)="Funded",
OFFSET(Payment_Methods_Funded_Merchant_Fee,0,MATCH(Input_Payment_Method,Table_Payment_Methods[#Headers],0)-1,1,1)*Table_Premium_Breakdown[[#Totals],[Sub Total 2]],
0)</f>
        <v>0</v>
      </c>
      <c r="L14" s="6">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M14" s="6">
        <f ca="1">SUM(Table_Premium_Breakdown[[#This Row],[Sub Total 2]:[Transaction Costs]])</f>
        <v>0</v>
      </c>
    </row>
    <row r="15" spans="2:13" ht="21" customHeight="1">
      <c r="B15" t="s">
        <v>493</v>
      </c>
      <c r="C15" s="6">
        <v>0</v>
      </c>
      <c r="D15" s="6">
        <v>0</v>
      </c>
      <c r="E15" s="6">
        <f ca="1">Table_Premium_Breakdown[[#This Row],[Service Fees]]*0.1</f>
        <v>0</v>
      </c>
      <c r="F15" s="6">
        <v>0</v>
      </c>
      <c r="G15" s="6">
        <f ca="1">Settings_Financial_Service_Fee_Once_Off+(Table_Premium_Breakdown[[#Totals],[Premium]]*Settings_Financial_Service_Fee_Premium_Percent)</f>
        <v>0</v>
      </c>
      <c r="H15" s="6">
        <f ca="1">SUM(Table_Premium_Breakdown[[#This Row],[Premium]:[Service Fees]])</f>
        <v>0</v>
      </c>
      <c r="I15" s="6">
        <v>0</v>
      </c>
      <c r="J15" s="64">
        <f ca="1">SUM(Table_Premium_Breakdown[[#This Row],[Sub Total 1]:[Interest]])</f>
        <v>0</v>
      </c>
      <c r="K15" s="6">
        <f ca="1">IF(OFFSET(Table_Payment_Options[],0,MATCH(Input_Payment_Option,Table_Payment_Options[#Headers],0)-1,1,1)="Direct",
OFFSET(Payment_Methods_Direct_Merchant_Fee,0,MATCH(Input_Payment_Method,Table_Payment_Methods[#Headers],0)-1,1,1)*Table_Premium_Breakdown[[#Totals],[Sub Total 2]],
0)</f>
        <v>0</v>
      </c>
      <c r="L15" s="6">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0</v>
      </c>
      <c r="M15" s="6">
        <f ca="1">SUM(Table_Premium_Breakdown[[#This Row],[Sub Total 2]:[Transaction Costs]])</f>
        <v>0</v>
      </c>
    </row>
    <row r="16" spans="2:13" ht="15">
      <c r="B16" s="91" t="s">
        <v>282</v>
      </c>
      <c r="C16" s="98">
        <f ca="1">SUM(Table_Premium_Breakdown[Premium])</f>
        <v>1801.6528925619832</v>
      </c>
      <c r="D16" s="98">
        <f ca="1">SUM(Table_Premium_Breakdown[ESL])</f>
        <v>0</v>
      </c>
      <c r="E16" s="98">
        <f ca="1">SUM(Table_Premium_Breakdown[GST])</f>
        <v>180.16528925619832</v>
      </c>
      <c r="F16" s="98">
        <f ca="1">SUM(Table_Premium_Breakdown[Stamp Duty])</f>
        <v>198.18181818181816</v>
      </c>
      <c r="G16" s="98">
        <f ca="1">SUM(Table_Premium_Breakdown[Service Fees])</f>
        <v>0</v>
      </c>
      <c r="H16" s="98">
        <f ca="1">SUM(Table_Premium_Breakdown[Sub Total 1])</f>
        <v>2179.9999999999995</v>
      </c>
      <c r="I16" s="98">
        <f ca="1">SUM(Table_Premium_Breakdown[Interest])</f>
        <v>0</v>
      </c>
      <c r="J16" s="98">
        <f ca="1">SUM(Table_Premium_Breakdown[Sub Total 2])</f>
        <v>2179.9999999999995</v>
      </c>
      <c r="K16" s="98">
        <f ca="1">SUM(Table_Premium_Breakdown[Merchant Fees])</f>
        <v>0</v>
      </c>
      <c r="L16" s="98">
        <f ca="1">SUM(Table_Premium_Breakdown[Transaction Costs])</f>
        <v>0</v>
      </c>
      <c r="M16" s="98">
        <f ca="1">SUM(Table_Premium_Breakdown[Total])</f>
        <v>2179.9999999999995</v>
      </c>
    </row>
    <row r="17" spans="2:14" ht="21" customHeight="1">
      <c r="C17" s="60"/>
      <c r="D17" s="60"/>
      <c r="E17" s="60"/>
      <c r="F17" s="60"/>
      <c r="G17" s="60"/>
      <c r="H17" s="60"/>
      <c r="I17" s="60"/>
      <c r="J17" s="60"/>
      <c r="K17" s="60"/>
      <c r="L17" s="60"/>
      <c r="M17" s="60"/>
      <c r="N17" s="60"/>
    </row>
    <row r="18" spans="2:14" ht="21" customHeight="1">
      <c r="C18" s="60"/>
      <c r="D18" s="60"/>
      <c r="E18" s="60"/>
      <c r="F18" s="60"/>
      <c r="G18" s="60"/>
      <c r="H18" s="60"/>
      <c r="I18" s="60"/>
      <c r="J18" s="60"/>
      <c r="K18" s="60"/>
      <c r="L18" s="60"/>
      <c r="M18" s="60"/>
      <c r="N18" s="60"/>
    </row>
    <row r="19" spans="2:14" ht="29.25" thickBot="1">
      <c r="B19" s="3" t="s">
        <v>494</v>
      </c>
      <c r="C19" s="62"/>
      <c r="D19" s="60"/>
      <c r="E19" s="60"/>
      <c r="F19" s="60"/>
      <c r="G19" s="60"/>
      <c r="H19" s="60"/>
      <c r="I19" s="60"/>
      <c r="J19" s="60"/>
      <c r="K19" s="60"/>
      <c r="L19" s="60"/>
      <c r="M19" s="60"/>
      <c r="N19" s="60"/>
    </row>
    <row r="20" spans="2:14" ht="21" customHeight="1">
      <c r="C20" s="60"/>
      <c r="D20" s="60"/>
      <c r="E20" s="60"/>
      <c r="F20" s="60"/>
      <c r="G20" s="60"/>
      <c r="H20" s="60"/>
      <c r="I20" s="60"/>
      <c r="J20" s="60"/>
      <c r="K20" s="60"/>
      <c r="L20" s="60"/>
      <c r="M20" s="60"/>
      <c r="N20" s="60"/>
    </row>
    <row r="21" spans="2:14" ht="15">
      <c r="B21" t="s">
        <v>1</v>
      </c>
      <c r="C21" t="s">
        <v>6</v>
      </c>
      <c r="D21" s="60"/>
      <c r="E21" s="60"/>
      <c r="F21" s="60"/>
      <c r="G21" s="60"/>
      <c r="H21" s="60"/>
      <c r="I21" s="60"/>
      <c r="J21" s="60"/>
      <c r="K21" s="60"/>
      <c r="L21" s="60"/>
      <c r="M21" s="60"/>
      <c r="N21" s="60"/>
    </row>
    <row r="22" spans="2:14" ht="21" customHeight="1">
      <c r="B22" t="s">
        <v>495</v>
      </c>
      <c r="C22">
        <f xml:space="preserve">
IF(Input_Payment_Option="Yearly",1,
IF(Input_Payment_Option="Monthly",12,
IF(Input_Payment_Option="Fortnightly",26,
IF(Input_Payment_Option="Weekly",52,
1))))</f>
        <v>1</v>
      </c>
      <c r="D22" s="60"/>
      <c r="E22" s="60"/>
      <c r="F22" s="60"/>
      <c r="G22" s="60"/>
      <c r="H22" s="60"/>
      <c r="I22" s="60"/>
      <c r="J22" s="60"/>
      <c r="K22" s="60"/>
      <c r="L22" s="60"/>
      <c r="M22" s="60"/>
      <c r="N22" s="60"/>
    </row>
    <row r="23" spans="2:14" ht="21" customHeight="1">
      <c r="B23" t="s">
        <v>496</v>
      </c>
      <c r="C23" s="4">
        <f ca="1">Table_Premium_Breakdown[[#Totals],[Total]]/C22</f>
        <v>2179.9999999999995</v>
      </c>
      <c r="D23" s="60"/>
      <c r="E23" s="60"/>
      <c r="F23" s="60"/>
      <c r="G23" s="60"/>
      <c r="H23" s="60"/>
      <c r="I23" s="60"/>
      <c r="J23" s="60"/>
      <c r="K23" s="60"/>
      <c r="L23" s="60"/>
      <c r="M23" s="60"/>
      <c r="N23" s="60"/>
    </row>
    <row r="24" spans="2:14" ht="21" customHeight="1">
      <c r="C24" s="60"/>
      <c r="D24" s="60"/>
      <c r="E24" s="60"/>
      <c r="F24" s="60"/>
      <c r="G24" s="60"/>
      <c r="H24" s="60"/>
      <c r="I24" s="60"/>
      <c r="J24" s="60"/>
      <c r="K24" s="60"/>
      <c r="L24" s="60"/>
      <c r="M24" s="60"/>
      <c r="N24" s="60"/>
    </row>
    <row r="25" spans="2:14" ht="29.25" thickBot="1">
      <c r="B25" s="3" t="s">
        <v>497</v>
      </c>
      <c r="C25" s="62"/>
      <c r="D25" s="60"/>
      <c r="E25" s="60"/>
      <c r="F25" s="60"/>
      <c r="G25" s="60"/>
      <c r="H25" s="60"/>
      <c r="I25" s="60"/>
      <c r="J25" s="60"/>
      <c r="K25" s="60"/>
      <c r="L25" s="60"/>
      <c r="M25" s="60"/>
      <c r="N25" s="60"/>
    </row>
    <row r="26" spans="2:14" ht="21" customHeight="1">
      <c r="C26" s="60"/>
      <c r="D26" s="60"/>
      <c r="E26" s="60"/>
      <c r="F26" s="60"/>
      <c r="G26" s="60"/>
      <c r="H26" s="60"/>
      <c r="I26" s="60"/>
      <c r="J26" s="60"/>
      <c r="K26" s="60"/>
      <c r="L26" s="60"/>
      <c r="M26" s="60"/>
      <c r="N26" s="60"/>
    </row>
    <row r="27" spans="2:14" ht="15">
      <c r="B27" t="s">
        <v>469</v>
      </c>
      <c r="C27" s="7" t="s">
        <v>498</v>
      </c>
      <c r="D27" s="60"/>
      <c r="E27" s="60"/>
      <c r="F27" s="60"/>
      <c r="G27" s="60"/>
      <c r="H27" s="60"/>
      <c r="I27" s="60"/>
      <c r="J27" s="60"/>
      <c r="K27" s="60"/>
      <c r="L27" s="60"/>
      <c r="M27" s="60"/>
      <c r="N27" s="60"/>
    </row>
    <row r="28" spans="2:14" ht="21" customHeight="1">
      <c r="B28" t="s">
        <v>499</v>
      </c>
      <c r="C28" s="6">
        <f ca="1">Table_Premium_Breakdown[[#Totals],[Premium]]*Settings_Financial_Commission_Rate</f>
        <v>360.33057851239664</v>
      </c>
      <c r="D28" s="60"/>
      <c r="E28" s="60"/>
      <c r="F28" s="60"/>
      <c r="G28" s="60"/>
      <c r="H28" s="60"/>
      <c r="I28" s="60"/>
      <c r="J28" s="60"/>
      <c r="K28" s="60"/>
      <c r="L28" s="60"/>
      <c r="M28" s="60"/>
      <c r="N28" s="60"/>
    </row>
    <row r="29" spans="2:14" ht="21" customHeight="1">
      <c r="B29" t="s">
        <v>500</v>
      </c>
      <c r="C29" s="6">
        <f ca="1">Settings_Financial_Service_Fee_Once_Off+(Table_Premium_Breakdown[[#Totals],[Premium]]*Settings_Financial_Service_Fee_Premium_Percent)</f>
        <v>0</v>
      </c>
      <c r="D29" s="60"/>
      <c r="E29" s="60"/>
      <c r="F29" s="60"/>
      <c r="G29" s="60"/>
      <c r="H29" s="60"/>
      <c r="I29" s="60"/>
      <c r="J29" s="60"/>
      <c r="K29" s="60"/>
      <c r="L29" s="60"/>
      <c r="M29" s="60"/>
      <c r="N29" s="60"/>
    </row>
    <row r="30" spans="2:14" ht="15">
      <c r="B30" t="s">
        <v>282</v>
      </c>
      <c r="C30" s="64">
        <f ca="1">SUM(Table_Broker_Fee[Amount])</f>
        <v>360.33057851239664</v>
      </c>
      <c r="D30" s="60"/>
      <c r="E30" s="60"/>
      <c r="F30" s="60"/>
      <c r="G30" s="60"/>
      <c r="H30" s="60"/>
      <c r="I30" s="60"/>
      <c r="J30" s="60"/>
      <c r="K30" s="60"/>
      <c r="L30" s="60"/>
      <c r="M30" s="60"/>
      <c r="N30" s="60"/>
    </row>
  </sheetData>
  <sheetProtection sheet="1" objects="1" scenarios="1"/>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K45"/>
  <sheetViews>
    <sheetView topLeftCell="A22" workbookViewId="0">
      <selection activeCell="K33" sqref="K33"/>
    </sheetView>
  </sheetViews>
  <sheetFormatPr defaultColWidth="9.125" defaultRowHeight="21" customHeight="1"/>
  <cols>
    <col min="1" max="1" width="9.125" style="2"/>
    <col min="2" max="2" width="47" style="2" customWidth="1"/>
    <col min="3" max="10" width="43.125" style="2" hidden="1" customWidth="1"/>
    <col min="11" max="11" width="26.875" style="16" customWidth="1"/>
    <col min="12" max="16384" width="9.125" style="2"/>
  </cols>
  <sheetData>
    <row r="2" spans="2:11" ht="47.25" thickBot="1">
      <c r="B2" s="14" t="s">
        <v>423</v>
      </c>
      <c r="C2" s="14"/>
      <c r="D2" s="14"/>
      <c r="E2" s="14"/>
      <c r="F2" s="14"/>
      <c r="G2" s="14"/>
      <c r="H2" s="14"/>
      <c r="I2" s="14"/>
      <c r="J2" s="14"/>
      <c r="K2" s="17"/>
    </row>
    <row r="4" spans="2:11" ht="15">
      <c r="B4" t="s">
        <v>1</v>
      </c>
      <c r="C4" t="s">
        <v>2</v>
      </c>
      <c r="D4" t="s">
        <v>3</v>
      </c>
      <c r="E4" t="s">
        <v>4</v>
      </c>
      <c r="F4" t="s">
        <v>5</v>
      </c>
      <c r="G4" t="s">
        <v>47</v>
      </c>
      <c r="H4" t="s">
        <v>48</v>
      </c>
      <c r="I4" t="s">
        <v>412</v>
      </c>
      <c r="J4" t="s">
        <v>501</v>
      </c>
      <c r="K4" s="20" t="s">
        <v>6</v>
      </c>
    </row>
    <row r="5" spans="2:11" ht="29.25" thickBot="1">
      <c r="B5" s="3" t="s">
        <v>502</v>
      </c>
      <c r="C5" s="3" t="s">
        <v>71</v>
      </c>
      <c r="D5"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3" t="str">
        <f>IF(Table_Settings[[#This Row],[Header]]="Yes","",IF(Table_Settings[[#This Row],[Property]]&lt;&gt;"",SUBSTITUTE(Table_Settings[[#This Row],[Type]]," ","")&amp;SUBSTITUTE(Table_Settings[[#This Row],[Property]]," ",""),""))</f>
        <v/>
      </c>
      <c r="G5"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3" t="str">
        <f>IF(OR(Table_Settings[[#This Row],[Header]]="Yes",Table_Settings[[#This Row],[Text]]=""),"",IF(OR(Table_Settings[[#This Row],[Text]]="true",Table_Settings[[#This Row],[Text]]="false",ISNUMBER(Table_Settings[[#This Row],[Text]])),Table_Settings[[#This Row],[Text]],""""&amp;Table_Settings[[#This Row],[Text]]&amp;""""))</f>
        <v/>
      </c>
      <c r="I5"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3" t="str">
        <f ca="1">SUBSTITUTE(SUBSTITUTE(SUBSTITUTE(SUBSTITUTE(SUBSTITUTE(SUBSTITUTE(SUBSTITUTE(SUBSTITUTE(
TRIM(CLEAN(Table_Settings[[#This Row],[Config]])),
" {","{"),
"{ ","{"),
" }","}"),
"} ","}"),
" [","["),
"[ ","["),
" ]","]"),
"] ","]")</f>
        <v>"permissions":{</v>
      </c>
      <c r="K5" s="21"/>
    </row>
    <row r="6" spans="2:11" ht="21" customHeight="1">
      <c r="B6" s="1" t="s">
        <v>503</v>
      </c>
      <c r="C6"/>
      <c r="D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t="str">
        <f ca="1">IF(Table_Settings[[#This Row],[Header]]="Yes","",IF(Table_Settings[[#This Row],[Property]]&lt;&gt;"",SUBSTITUTE(Table_Settings[[#This Row],[Type]]," ","")&amp;SUBSTITUTE(Table_Settings[[#This Row],[Property]]," ",""),""))</f>
        <v>PermissionProductionDomains</v>
      </c>
      <c r="G6"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t="str">
        <f ca="1">IF(OR(Table_Settings[[#This Row],[Header]]="Yes",Table_Settings[[#This Row],[Text]]=""),"",IF(OR(Table_Settings[[#This Row],[Text]]="true",Table_Settings[[#This Row],[Text]]="false",ISNUMBER(Table_Settings[[#This Row],[Text]])),Table_Settings[[#This Row],[Text]],""""&amp;Table_Settings[[#This Row],[Text]]&amp;""""))</f>
        <v>"www.website.com"</v>
      </c>
      <c r="I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t="str">
        <f ca="1">SUBSTITUTE(SUBSTITUTE(SUBSTITUTE(SUBSTITUTE(SUBSTITUTE(SUBSTITUTE(SUBSTITUTE(SUBSTITUTE(
TRIM(CLEAN(Table_Settings[[#This Row],[Config]])),
" {","{"),
"{ ","{"),
" }","}"),
"} ","}"),
" [","["),
"[ ","["),
" ]","]"),
"] ","]")</f>
        <v>"productionDomains": "www.website.com",</v>
      </c>
      <c r="K6" s="41" t="s">
        <v>504</v>
      </c>
    </row>
    <row r="7" spans="2:11" ht="21" customHeight="1">
      <c r="B7" s="1" t="s">
        <v>505</v>
      </c>
      <c r="C7"/>
      <c r="D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t="str">
        <f ca="1">IF(Table_Settings[[#This Row],[Header]]="Yes","",IF(Table_Settings[[#This Row],[Property]]&lt;&gt;"",SUBSTITUTE(Table_Settings[[#This Row],[Type]]," ","")&amp;SUBSTITUTE(Table_Settings[[#This Row],[Property]]," ",""),""))</f>
        <v>PermissionStagingDomains</v>
      </c>
      <c r="G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t="str">
        <f ca="1">IF(OR(Table_Settings[[#This Row],[Header]]="Yes",Table_Settings[[#This Row],[Text]]=""),"",IF(OR(Table_Settings[[#This Row],[Text]]="true",Table_Settings[[#This Row],[Text]]="false",ISNUMBER(Table_Settings[[#This Row],[Text]])),Table_Settings[[#This Row],[Text]],""""&amp;Table_Settings[[#This Row],[Text]]&amp;""""))</f>
        <v>"staging.website.com"</v>
      </c>
      <c r="I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t="str">
        <f ca="1">SUBSTITUTE(SUBSTITUTE(SUBSTITUTE(SUBSTITUTE(SUBSTITUTE(SUBSTITUTE(SUBSTITUTE(SUBSTITUTE(
TRIM(CLEAN(Table_Settings[[#This Row],[Config]])),
" {","{"),
"{ ","{"),
" }","}"),
"} ","}"),
" [","["),
"[ ","["),
" ]","]"),
"] ","]")</f>
        <v>"stagingDomains": "staging.website.com",</v>
      </c>
      <c r="K7" s="41" t="s">
        <v>506</v>
      </c>
    </row>
    <row r="8" spans="2:11" ht="21" customHeight="1">
      <c r="B8" s="1" t="s">
        <v>507</v>
      </c>
      <c r="C8"/>
      <c r="D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t="str">
        <f ca="1">IF(Table_Settings[[#This Row],[Header]]="Yes","",IF(Table_Settings[[#This Row],[Property]]&lt;&gt;"",SUBSTITUTE(Table_Settings[[#This Row],[Type]]," ","")&amp;SUBSTITUTE(Table_Settings[[#This Row],[Property]]," ",""),""))</f>
        <v>PermissionDevelopmentDomains</v>
      </c>
      <c r="G8"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t="str">
        <f ca="1">IF(OR(Table_Settings[[#This Row],[Header]]="Yes",Table_Settings[[#This Row],[Text]]=""),"",IF(OR(Table_Settings[[#This Row],[Text]]="true",Table_Settings[[#This Row],[Text]]="false",ISNUMBER(Table_Settings[[#This Row],[Text]])),Table_Settings[[#This Row],[Text]],""""&amp;Table_Settings[[#This Row],[Text]]&amp;""""))</f>
        <v>"dev.website.com"</v>
      </c>
      <c r="I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t="str">
        <f ca="1">SUBSTITUTE(SUBSTITUTE(SUBSTITUTE(SUBSTITUTE(SUBSTITUTE(SUBSTITUTE(SUBSTITUTE(SUBSTITUTE(
TRIM(CLEAN(Table_Settings[[#This Row],[Config]])),
" {","{"),
"{ ","{"),
" }","}"),
"} ","}"),
" [","["),
"[ ","["),
" ]","]"),
"] ","]")</f>
        <v>"developmentDomains": "dev.website.com"},</v>
      </c>
      <c r="K8" s="41" t="s">
        <v>508</v>
      </c>
    </row>
    <row r="9" spans="2:11" ht="29.25" thickBot="1">
      <c r="B9" s="3" t="s">
        <v>509</v>
      </c>
      <c r="C9" s="3" t="s">
        <v>71</v>
      </c>
      <c r="D9"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3" t="str">
        <f>IF(Table_Settings[[#This Row],[Header]]="Yes","",IF(Table_Settings[[#This Row],[Property]]&lt;&gt;"",SUBSTITUTE(Table_Settings[[#This Row],[Type]]," ","")&amp;SUBSTITUTE(Table_Settings[[#This Row],[Property]]," ",""),""))</f>
        <v/>
      </c>
      <c r="G9"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3" t="str">
        <f>IF(OR(Table_Settings[[#This Row],[Header]]="Yes",Table_Settings[[#This Row],[Text]]=""),"",IF(OR(Table_Settings[[#This Row],[Text]]="true",Table_Settings[[#This Row],[Text]]="false",ISNUMBER(Table_Settings[[#This Row],[Text]])),Table_Settings[[#This Row],[Text]],""""&amp;Table_Settings[[#This Row],[Text]]&amp;""""))</f>
        <v/>
      </c>
      <c r="I9"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3" t="str">
        <f ca="1">SUBSTITUTE(SUBSTITUTE(SUBSTITUTE(SUBSTITUTE(SUBSTITUTE(SUBSTITUTE(SUBSTITUTE(SUBSTITUTE(
TRIM(CLEAN(Table_Settings[[#This Row],[Config]])),
" {","{"),
"{ ","{"),
" }","}"),
"} ","}"),
" [","["),
"[ ","["),
" ]","]"),
"] ","]")</f>
        <v>"financial":{</v>
      </c>
      <c r="K9" s="21"/>
    </row>
    <row r="10" spans="2:11" ht="21" customHeight="1">
      <c r="B10" t="s">
        <v>510</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0.2</v>
      </c>
      <c r="H10">
        <f ca="1">IF(OR(Table_Settings[[#This Row],[Header]]="Yes",Table_Settings[[#This Row],[Text]]=""),"",IF(OR(Table_Settings[[#This Row],[Text]]="true",Table_Settings[[#This Row],[Text]]="false",ISNUMBER(Table_Settings[[#This Row],[Text]])),Table_Settings[[#This Row],[Text]],""""&amp;Table_Settings[[#This Row],[Text]]&amp;""""))</f>
        <v>0.2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0.2,</v>
      </c>
      <c r="J10" t="str">
        <f ca="1">SUBSTITUTE(SUBSTITUTE(SUBSTITUTE(SUBSTITUTE(SUBSTITUTE(SUBSTITUTE(SUBSTITUTE(SUBSTITUTE(
TRIM(CLEAN(Table_Settings[[#This Row],[Config]])),
" {","{"),
"{ ","{"),
" }","}"),
"} ","}"),
" [","["),
"[ ","["),
" ]","]"),
"] ","]")</f>
        <v>"commissionRate": 0.2,</v>
      </c>
      <c r="K10" s="28">
        <v>0.2</v>
      </c>
    </row>
    <row r="11" spans="2:11" ht="21" customHeight="1">
      <c r="B11" t="s">
        <v>511</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serviceFeeOnceOff</v>
      </c>
      <c r="F11" t="str">
        <f ca="1">IF(Table_Settings[[#This Row],[Header]]="Yes","",IF(Table_Settings[[#This Row],[Property]]&lt;&gt;"",SUBSTITUTE(Table_Settings[[#This Row],[Type]]," ","")&amp;SUBSTITUTE(Table_Settings[[#This Row],[Property]]," ",""),""))</f>
        <v>FinancialServiceFeeOnceOff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"serviceFeeOnceOff": 0,</v>
      </c>
      <c r="J11" t="str">
        <f ca="1">SUBSTITUTE(SUBSTITUTE(SUBSTITUTE(SUBSTITUTE(SUBSTITUTE(SUBSTITUTE(SUBSTITUTE(SUBSTITUTE(
TRIM(CLEAN(Table_Settings[[#This Row],[Config]])),
" {","{"),
"{ ","{"),
" }","}"),
"} ","}"),
" [","["),
"[ ","["),
" ]","]"),
"] ","]")</f>
        <v>"serviceFeeOnceOff": 0,</v>
      </c>
      <c r="K11" s="11">
        <v>0</v>
      </c>
    </row>
    <row r="12" spans="2:11" ht="21" customHeight="1">
      <c r="B12" t="s">
        <v>512</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serviceFeePremiumPercent</v>
      </c>
      <c r="F12" t="str">
        <f ca="1">IF(Table_Settings[[#This Row],[Header]]="Yes","",IF(Table_Settings[[#This Row],[Property]]&lt;&gt;"",SUBSTITUTE(Table_Settings[[#This Row],[Type]]," ","")&amp;SUBSTITUTE(Table_Settings[[#This Row],[Property]]," ",""),""))</f>
        <v>FinancialServiceFeePremiumPercent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"serviceFeePremiumPercent": 0
        },</v>
      </c>
      <c r="J12" t="str">
        <f ca="1">SUBSTITUTE(SUBSTITUTE(SUBSTITUTE(SUBSTITUTE(SUBSTITUTE(SUBSTITUTE(SUBSTITUTE(SUBSTITUTE(
TRIM(CLEAN(Table_Settings[[#This Row],[Config]])),
" {","{"),
"{ ","{"),
" }","}"),
"} ","}"),
" [","["),
"[ ","["),
" ]","]"),
"] ","]")</f>
        <v>"serviceFeePremiumPercent": 0},</v>
      </c>
      <c r="K12" s="28">
        <v>0</v>
      </c>
    </row>
    <row r="13" spans="2:11" ht="29.25" thickBot="1">
      <c r="B13" s="3" t="s">
        <v>513</v>
      </c>
      <c r="C13" s="58" t="s">
        <v>71</v>
      </c>
      <c r="D13"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3"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3" s="3" t="str">
        <f>IF(Table_Settings[[#This Row],[Header]]="Yes","",IF(Table_Settings[[#This Row],[Property]]&lt;&gt;"",SUBSTITUTE(Table_Settings[[#This Row],[Type]]," ","")&amp;SUBSTITUTE(Table_Settings[[#This Row],[Property]]," ",""),""))</f>
        <v/>
      </c>
      <c r="G13"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3" s="3" t="str">
        <f>IF(OR(Table_Settings[[#This Row],[Header]]="Yes",Table_Settings[[#This Row],[Text]]=""),"",IF(OR(Table_Settings[[#This Row],[Text]]="true",Table_Settings[[#This Row],[Text]]="false",ISNUMBER(Table_Settings[[#This Row],[Text]])),Table_Settings[[#This Row],[Text]],""""&amp;Table_Settings[[#This Row],[Text]]&amp;""""))</f>
        <v/>
      </c>
      <c r="I13"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3" s="3" t="str">
        <f ca="1">SUBSTITUTE(SUBSTITUTE(SUBSTITUTE(SUBSTITUTE(SUBSTITUTE(SUBSTITUTE(SUBSTITUTE(SUBSTITUTE(
TRIM(CLEAN(Table_Settings[[#This Row],[Config]])),
" {","{"),
"{ ","{"),
" }","}"),
"} ","}"),
" [","["),
"[ ","["),
" ]","]"),
"] ","]")</f>
        <v>"styling":{</v>
      </c>
      <c r="K13" s="21"/>
    </row>
    <row r="14" spans="2:11" ht="21.75" thickBot="1">
      <c r="B14" s="58" t="s">
        <v>514</v>
      </c>
      <c r="C14" s="58" t="s">
        <v>71</v>
      </c>
      <c r="D14" s="5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4" s="5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4" s="58" t="str">
        <f>IF(Table_Settings[[#This Row],[Header]]="Yes","",IF(Table_Settings[[#This Row],[Property]]&lt;&gt;"",SUBSTITUTE(Table_Settings[[#This Row],[Type]]," ","")&amp;SUBSTITUTE(Table_Settings[[#This Row],[Property]]," ",""),""))</f>
        <v/>
      </c>
      <c r="G14" s="58"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4" s="58" t="str">
        <f>IF(OR(Table_Settings[[#This Row],[Header]]="Yes",Table_Settings[[#This Row],[Text]]=""),"",IF(OR(Table_Settings[[#This Row],[Text]]="true",Table_Settings[[#This Row],[Text]]="false",ISNUMBER(Table_Settings[[#This Row],[Text]])),Table_Settings[[#This Row],[Text]],""""&amp;Table_Settings[[#This Row],[Text]]&amp;""""))</f>
        <v/>
      </c>
      <c r="I14" s="5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4" s="58" t="str">
        <f ca="1">SUBSTITUTE(SUBSTITUTE(SUBSTITUTE(SUBSTITUTE(SUBSTITUTE(SUBSTITUTE(SUBSTITUTE(SUBSTITUTE(
TRIM(CLEAN(Table_Settings[[#This Row],[Config]])),
" {","{"),
"{ ","{"),
" }","}"),
"} ","}"),
" [","["),
"[ ","["),
" ]","]"),
"] ","]")</f>
        <v>"googleFonts":{</v>
      </c>
      <c r="K14" s="59"/>
    </row>
    <row r="15" spans="2:11" ht="21" customHeight="1">
      <c r="B15" s="91" t="s">
        <v>515</v>
      </c>
      <c r="C15" s="91"/>
      <c r="D15"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5"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5" s="91" t="str">
        <f ca="1">IF(Table_Settings[[#This Row],[Header]]="Yes","",IF(Table_Settings[[#This Row],[Property]]&lt;&gt;"",SUBSTITUTE(Table_Settings[[#This Row],[Type]]," ","")&amp;SUBSTITUTE(Table_Settings[[#This Row],[Property]]," ",""),""))</f>
        <v>GoogleFontHeadings</v>
      </c>
      <c r="G15"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Dosis</v>
      </c>
      <c r="H15" s="91" t="str">
        <f ca="1">IF(OR(Table_Settings[[#This Row],[Header]]="Yes",Table_Settings[[#This Row],[Text]]=""),"",IF(OR(Table_Settings[[#This Row],[Text]]="true",Table_Settings[[#This Row],[Text]]="false",ISNUMBER(Table_Settings[[#This Row],[Text]])),Table_Settings[[#This Row],[Text]],""""&amp;Table_Settings[[#This Row],[Text]]&amp;""""))</f>
        <v>"Dosis"</v>
      </c>
      <c r="I15"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"Dosis",</v>
      </c>
      <c r="J15" s="91" t="str">
        <f ca="1">SUBSTITUTE(SUBSTITUTE(SUBSTITUTE(SUBSTITUTE(SUBSTITUTE(SUBSTITUTE(SUBSTITUTE(SUBSTITUTE(
TRIM(CLEAN(Table_Settings[[#This Row],[Config]])),
" {","{"),
"{ ","{"),
" }","}"),
"} ","}"),
" [","["),
"[ ","["),
" ]","]"),
"] ","]")</f>
        <v>"headings": "Dosis",</v>
      </c>
      <c r="K15" s="18" t="s">
        <v>516</v>
      </c>
    </row>
    <row r="16" spans="2:11" ht="21" customHeight="1">
      <c r="B16" s="91" t="s">
        <v>517</v>
      </c>
      <c r="C16" s="91"/>
      <c r="D16"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6"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6" s="91" t="str">
        <f ca="1">IF(Table_Settings[[#This Row],[Header]]="Yes","",IF(Table_Settings[[#This Row],[Property]]&lt;&gt;"",SUBSTITUTE(Table_Settings[[#This Row],[Type]]," ","")&amp;SUBSTITUTE(Table_Settings[[#This Row],[Property]]," ",""),""))</f>
        <v>GoogleFontBodyText</v>
      </c>
      <c r="G16"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Open Sans</v>
      </c>
      <c r="H16" s="91" t="str">
        <f ca="1">IF(OR(Table_Settings[[#This Row],[Header]]="Yes",Table_Settings[[#This Row],[Text]]=""),"",IF(OR(Table_Settings[[#This Row],[Text]]="true",Table_Settings[[#This Row],[Text]]="false",ISNUMBER(Table_Settings[[#This Row],[Text]])),Table_Settings[[#This Row],[Text]],""""&amp;Table_Settings[[#This Row],[Text]]&amp;""""))</f>
        <v>"Open Sans"</v>
      </c>
      <c r="I16"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"Open Sans",</v>
      </c>
      <c r="J16" s="91" t="str">
        <f ca="1">SUBSTITUTE(SUBSTITUTE(SUBSTITUTE(SUBSTITUTE(SUBSTITUTE(SUBSTITUTE(SUBSTITUTE(SUBSTITUTE(
TRIM(CLEAN(Table_Settings[[#This Row],[Config]])),
" {","{"),
"{ ","{"),
" }","}"),
"} ","}"),
" [","["),
"[ ","["),
" ]","]"),
"] ","]")</f>
        <v>"bodyText": "Open Sans",</v>
      </c>
      <c r="K16" s="18" t="s">
        <v>518</v>
      </c>
    </row>
    <row r="17" spans="2:11" ht="21" customHeight="1">
      <c r="B17" s="91" t="s">
        <v>519</v>
      </c>
      <c r="C17" s="91"/>
      <c r="D17"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7" s="91" t="str">
        <f ca="1">IF(Table_Settings[[#This Row],[Header]]="Yes","",IF(Table_Settings[[#This Row],[Property]]&lt;&gt;"",SUBSTITUTE(Table_Settings[[#This Row],[Type]]," ","")&amp;SUBSTITUTE(Table_Settings[[#This Row],[Property]]," ",""),""))</f>
        <v>GoogleFontLabels</v>
      </c>
      <c r="G17"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Open Sans</v>
      </c>
      <c r="H17" s="91" t="str">
        <f ca="1">IF(OR(Table_Settings[[#This Row],[Header]]="Yes",Table_Settings[[#This Row],[Text]]=""),"",IF(OR(Table_Settings[[#This Row],[Text]]="true",Table_Settings[[#This Row],[Text]]="false",ISNUMBER(Table_Settings[[#This Row],[Text]])),Table_Settings[[#This Row],[Text]],""""&amp;Table_Settings[[#This Row],[Text]]&amp;""""))</f>
        <v>"Open Sans"</v>
      </c>
      <c r="I17"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"Open Sans"
        },</v>
      </c>
      <c r="J17" s="91" t="str">
        <f ca="1">SUBSTITUTE(SUBSTITUTE(SUBSTITUTE(SUBSTITUTE(SUBSTITUTE(SUBSTITUTE(SUBSTITUTE(SUBSTITUTE(
TRIM(CLEAN(Table_Settings[[#This Row],[Config]])),
" {","{"),
"{ ","{"),
" }","}"),
"} ","}"),
" [","["),
"[ ","["),
" ]","]"),
"] ","]")</f>
        <v>"labels": "Open Sans"},</v>
      </c>
      <c r="K17" s="18" t="s">
        <v>518</v>
      </c>
    </row>
    <row r="18" spans="2:11" ht="21.75" thickBot="1">
      <c r="B18" s="58" t="s">
        <v>520</v>
      </c>
      <c r="C18" s="58" t="s">
        <v>71</v>
      </c>
      <c r="D18" s="5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8" s="5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18" s="58" t="str">
        <f>IF(Table_Settings[[#This Row],[Header]]="Yes","",IF(Table_Settings[[#This Row],[Property]]&lt;&gt;"",SUBSTITUTE(Table_Settings[[#This Row],[Type]]," ","")&amp;SUBSTITUTE(Table_Settings[[#This Row],[Property]]," ",""),""))</f>
        <v/>
      </c>
      <c r="G18" s="58"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8" s="58" t="str">
        <f>IF(OR(Table_Settings[[#This Row],[Header]]="Yes",Table_Settings[[#This Row],[Text]]=""),"",IF(OR(Table_Settings[[#This Row],[Text]]="true",Table_Settings[[#This Row],[Text]]="false",ISNUMBER(Table_Settings[[#This Row],[Text]])),Table_Settings[[#This Row],[Text]],""""&amp;Table_Settings[[#This Row],[Text]]&amp;""""))</f>
        <v/>
      </c>
      <c r="I18" s="5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18" s="58" t="str">
        <f ca="1">SUBSTITUTE(SUBSTITUTE(SUBSTITUTE(SUBSTITUTE(SUBSTITUTE(SUBSTITUTE(SUBSTITUTE(SUBSTITUTE(
TRIM(CLEAN(Table_Settings[[#This Row],[Config]])),
" {","{"),
"{ ","{"),
" }","}"),
"} ","}"),
" [","["),
"[ ","["),
" ]","]"),
"] ","]")</f>
        <v>"fontWeight":{</v>
      </c>
      <c r="K18" s="59"/>
    </row>
    <row r="19" spans="2:11" ht="21" customHeight="1">
      <c r="B19" s="91" t="s">
        <v>515</v>
      </c>
      <c r="C19" s="91"/>
      <c r="D19"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19"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9" s="91" t="str">
        <f ca="1">IF(Table_Settings[[#This Row],[Header]]="Yes","",IF(Table_Settings[[#This Row],[Property]]&lt;&gt;"",SUBSTITUTE(Table_Settings[[#This Row],[Type]]," ","")&amp;SUBSTITUTE(Table_Settings[[#This Row],[Property]]," ",""),""))</f>
        <v>FontWeightHeadings</v>
      </c>
      <c r="G19"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19" s="91">
        <f ca="1">IF(OR(Table_Settings[[#This Row],[Header]]="Yes",Table_Settings[[#This Row],[Text]]=""),"",IF(OR(Table_Settings[[#This Row],[Text]]="true",Table_Settings[[#This Row],[Text]]="false",ISNUMBER(Table_Settings[[#This Row],[Text]])),Table_Settings[[#This Row],[Text]],""""&amp;Table_Settings[[#This Row],[Text]]&amp;""""))</f>
        <v>400</v>
      </c>
      <c r="I19"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400,</v>
      </c>
      <c r="J19" s="91" t="str">
        <f ca="1">SUBSTITUTE(SUBSTITUTE(SUBSTITUTE(SUBSTITUTE(SUBSTITUTE(SUBSTITUTE(SUBSTITUTE(SUBSTITUTE(
TRIM(CLEAN(Table_Settings[[#This Row],[Config]])),
" {","{"),
"{ ","{"),
" }","}"),
"} ","}"),
" [","["),
"[ ","["),
" ]","]"),
"] ","]")</f>
        <v>"headings": 400,</v>
      </c>
      <c r="K19" s="18">
        <v>400</v>
      </c>
    </row>
    <row r="20" spans="2:11" ht="21" customHeight="1">
      <c r="B20" s="91" t="s">
        <v>517</v>
      </c>
      <c r="C20" s="91"/>
      <c r="D20"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0"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0" s="91" t="str">
        <f ca="1">IF(Table_Settings[[#This Row],[Header]]="Yes","",IF(Table_Settings[[#This Row],[Property]]&lt;&gt;"",SUBSTITUTE(Table_Settings[[#This Row],[Type]]," ","")&amp;SUBSTITUTE(Table_Settings[[#This Row],[Property]]," ",""),""))</f>
        <v>FontWeightBodyText</v>
      </c>
      <c r="G20"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20" s="91">
        <f ca="1">IF(OR(Table_Settings[[#This Row],[Header]]="Yes",Table_Settings[[#This Row],[Text]]=""),"",IF(OR(Table_Settings[[#This Row],[Text]]="true",Table_Settings[[#This Row],[Text]]="false",ISNUMBER(Table_Settings[[#This Row],[Text]])),Table_Settings[[#This Row],[Text]],""""&amp;Table_Settings[[#This Row],[Text]]&amp;""""))</f>
        <v>400</v>
      </c>
      <c r="I20"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400,</v>
      </c>
      <c r="J20" s="91" t="str">
        <f ca="1">SUBSTITUTE(SUBSTITUTE(SUBSTITUTE(SUBSTITUTE(SUBSTITUTE(SUBSTITUTE(SUBSTITUTE(SUBSTITUTE(
TRIM(CLEAN(Table_Settings[[#This Row],[Config]])),
" {","{"),
"{ ","{"),
" }","}"),
"} ","}"),
" [","["),
"[ ","["),
" ]","]"),
"] ","]")</f>
        <v>"bodyText": 400,</v>
      </c>
      <c r="K20" s="18">
        <v>400</v>
      </c>
    </row>
    <row r="21" spans="2:11" ht="21" customHeight="1">
      <c r="B21" s="91" t="s">
        <v>519</v>
      </c>
      <c r="C21" s="91"/>
      <c r="D21"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1" s="91" t="str">
        <f ca="1">IF(Table_Settings[[#This Row],[Header]]="Yes","",IF(Table_Settings[[#This Row],[Property]]&lt;&gt;"",SUBSTITUTE(Table_Settings[[#This Row],[Type]]," ","")&amp;SUBSTITUTE(Table_Settings[[#This Row],[Property]]," ",""),""))</f>
        <v>FontWeightLabels</v>
      </c>
      <c r="G21"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1" s="91">
        <f ca="1">IF(OR(Table_Settings[[#This Row],[Header]]="Yes",Table_Settings[[#This Row],[Text]]=""),"",IF(OR(Table_Settings[[#This Row],[Text]]="true",Table_Settings[[#This Row],[Text]]="false",ISNUMBER(Table_Settings[[#This Row],[Text]])),Table_Settings[[#This Row],[Text]],""""&amp;Table_Settings[[#This Row],[Text]]&amp;""""))</f>
        <v>700</v>
      </c>
      <c r="I21"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1" s="91" t="str">
        <f ca="1">SUBSTITUTE(SUBSTITUTE(SUBSTITUTE(SUBSTITUTE(SUBSTITUTE(SUBSTITUTE(SUBSTITUTE(SUBSTITUTE(
TRIM(CLEAN(Table_Settings[[#This Row],[Config]])),
" {","{"),
"{ ","{"),
" }","}"),
"} ","}"),
" [","["),
"[ ","["),
" ]","]"),
"] ","]")</f>
        <v>"labels": 700},</v>
      </c>
      <c r="K21" s="18">
        <v>700</v>
      </c>
    </row>
    <row r="22" spans="2:11" ht="21.75" thickBot="1">
      <c r="B22" s="58" t="s">
        <v>521</v>
      </c>
      <c r="C22" s="58" t="s">
        <v>71</v>
      </c>
      <c r="D22" s="5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2" s="5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2" s="58" t="str">
        <f>IF(Table_Settings[[#This Row],[Header]]="Yes","",IF(Table_Settings[[#This Row],[Property]]&lt;&gt;"",SUBSTITUTE(Table_Settings[[#This Row],[Type]]," ","")&amp;SUBSTITUTE(Table_Settings[[#This Row],[Property]]," ",""),""))</f>
        <v/>
      </c>
      <c r="G22" s="58"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2" s="58" t="str">
        <f>IF(OR(Table_Settings[[#This Row],[Header]]="Yes",Table_Settings[[#This Row],[Text]]=""),"",IF(OR(Table_Settings[[#This Row],[Text]]="true",Table_Settings[[#This Row],[Text]]="false",ISNUMBER(Table_Settings[[#This Row],[Text]])),Table_Settings[[#This Row],[Text]],""""&amp;Table_Settings[[#This Row],[Text]]&amp;""""))</f>
        <v/>
      </c>
      <c r="I22" s="5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2" s="58" t="str">
        <f ca="1">SUBSTITUTE(SUBSTITUTE(SUBSTITUTE(SUBSTITUTE(SUBSTITUTE(SUBSTITUTE(SUBSTITUTE(SUBSTITUTE(
TRIM(CLEAN(Table_Settings[[#This Row],[Config]])),
" {","{"),
"{ ","{"),
" }","}"),
"} ","}"),
" [","["),
"[ ","["),
" ]","]"),
"] ","]")</f>
        <v>"primaryColours":{</v>
      </c>
      <c r="K22" s="59"/>
    </row>
    <row r="23" spans="2:11" ht="21" customHeight="1">
      <c r="B23" s="91" t="s">
        <v>522</v>
      </c>
      <c r="C23" s="91"/>
      <c r="D23"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3"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3" s="91" t="str">
        <f ca="1">IF(Table_Settings[[#This Row],[Header]]="Yes","",IF(Table_Settings[[#This Row],[Property]]&lt;&gt;"",SUBSTITUTE(Table_Settings[[#This Row],[Type]]," ","")&amp;SUBSTITUTE(Table_Settings[[#This Row],[Property]]," ",""),""))</f>
        <v>PrimaryColourBackground1</v>
      </c>
      <c r="G23"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3" s="91" t="str">
        <f ca="1">IF(OR(Table_Settings[[#This Row],[Header]]="Yes",Table_Settings[[#This Row],[Text]]=""),"",IF(OR(Table_Settings[[#This Row],[Text]]="true",Table_Settings[[#This Row],[Text]]="false",ISNUMBER(Table_Settings[[#This Row],[Text]])),Table_Settings[[#This Row],[Text]],""""&amp;Table_Settings[[#This Row],[Text]]&amp;""""))</f>
        <v>"#FFFFFF"</v>
      </c>
      <c r="I23"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3" s="91" t="str">
        <f ca="1">SUBSTITUTE(SUBSTITUTE(SUBSTITUTE(SUBSTITUTE(SUBSTITUTE(SUBSTITUTE(SUBSTITUTE(SUBSTITUTE(
TRIM(CLEAN(Table_Settings[[#This Row],[Config]])),
" {","{"),
"{ ","{"),
" }","}"),
"} ","}"),
" [","["),
"[ ","["),
" ]","]"),
"] ","]")</f>
        <v>"background1": "#FFFFFF",</v>
      </c>
      <c r="K23" s="93" t="s">
        <v>523</v>
      </c>
    </row>
    <row r="24" spans="2:11" ht="21" customHeight="1">
      <c r="B24" s="91" t="s">
        <v>524</v>
      </c>
      <c r="C24" s="91"/>
      <c r="D24"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4"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4" s="91" t="str">
        <f ca="1">IF(Table_Settings[[#This Row],[Header]]="Yes","",IF(Table_Settings[[#This Row],[Property]]&lt;&gt;"",SUBSTITUTE(Table_Settings[[#This Row],[Type]]," ","")&amp;SUBSTITUTE(Table_Settings[[#This Row],[Property]]," ",""),""))</f>
        <v>PrimaryColourBackground2</v>
      </c>
      <c r="G24"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#f1f1f1</v>
      </c>
      <c r="H24" s="91" t="str">
        <f ca="1">IF(OR(Table_Settings[[#This Row],[Header]]="Yes",Table_Settings[[#This Row],[Text]]=""),"",IF(OR(Table_Settings[[#This Row],[Text]]="true",Table_Settings[[#This Row],[Text]]="false",ISNUMBER(Table_Settings[[#This Row],[Text]])),Table_Settings[[#This Row],[Text]],""""&amp;Table_Settings[[#This Row],[Text]]&amp;""""))</f>
        <v>"#f1f1f1"</v>
      </c>
      <c r="I24"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"#f1f1f1",</v>
      </c>
      <c r="J24" s="91" t="str">
        <f ca="1">SUBSTITUTE(SUBSTITUTE(SUBSTITUTE(SUBSTITUTE(SUBSTITUTE(SUBSTITUTE(SUBSTITUTE(SUBSTITUTE(
TRIM(CLEAN(Table_Settings[[#This Row],[Config]])),
" {","{"),
"{ ","{"),
" }","}"),
"} ","}"),
" [","["),
"[ ","["),
" ]","]"),
"] ","]")</f>
        <v>"background2": "#f1f1f1",</v>
      </c>
      <c r="K24" s="18" t="s">
        <v>525</v>
      </c>
    </row>
    <row r="25" spans="2:11" ht="21" customHeight="1">
      <c r="B25" s="91" t="s">
        <v>526</v>
      </c>
      <c r="C25" s="91"/>
      <c r="D25"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5" s="91" t="str">
        <f ca="1">IF(Table_Settings[[#This Row],[Header]]="Yes","",IF(Table_Settings[[#This Row],[Property]]&lt;&gt;"",SUBSTITUTE(Table_Settings[[#This Row],[Type]]," ","")&amp;SUBSTITUTE(Table_Settings[[#This Row],[Property]]," ",""),""))</f>
        <v>PrimaryColourBackground3</v>
      </c>
      <c r="G25"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#bebebe</v>
      </c>
      <c r="H25" s="91" t="str">
        <f ca="1">IF(OR(Table_Settings[[#This Row],[Header]]="Yes",Table_Settings[[#This Row],[Text]]=""),"",IF(OR(Table_Settings[[#This Row],[Text]]="true",Table_Settings[[#This Row],[Text]]="false",ISNUMBER(Table_Settings[[#This Row],[Text]])),Table_Settings[[#This Row],[Text]],""""&amp;Table_Settings[[#This Row],[Text]]&amp;""""))</f>
        <v>"#bebebe"</v>
      </c>
      <c r="I25"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"#bebebe",</v>
      </c>
      <c r="J25" s="91" t="str">
        <f ca="1">SUBSTITUTE(SUBSTITUTE(SUBSTITUTE(SUBSTITUTE(SUBSTITUTE(SUBSTITUTE(SUBSTITUTE(SUBSTITUTE(
TRIM(CLEAN(Table_Settings[[#This Row],[Config]])),
" {","{"),
"{ ","{"),
" }","}"),
"} ","}"),
" [","["),
"[ ","["),
" ]","]"),
"] ","]")</f>
        <v>"background3": "#bebebe",</v>
      </c>
      <c r="K25" s="93" t="s">
        <v>527</v>
      </c>
    </row>
    <row r="26" spans="2:11" ht="21" customHeight="1">
      <c r="B26" s="91" t="s">
        <v>528</v>
      </c>
      <c r="C26" s="91"/>
      <c r="D26"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6" s="91" t="str">
        <f ca="1">IF(Table_Settings[[#This Row],[Header]]="Yes","",IF(Table_Settings[[#This Row],[Property]]&lt;&gt;"",SUBSTITUTE(Table_Settings[[#This Row],[Type]]," ","")&amp;SUBSTITUTE(Table_Settings[[#This Row],[Property]]," ",""),""))</f>
        <v>PrimaryColourForeground1</v>
      </c>
      <c r="G26"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#2F3132</v>
      </c>
      <c r="H26" s="91" t="str">
        <f ca="1">IF(OR(Table_Settings[[#This Row],[Header]]="Yes",Table_Settings[[#This Row],[Text]]=""),"",IF(OR(Table_Settings[[#This Row],[Text]]="true",Table_Settings[[#This Row],[Text]]="false",ISNUMBER(Table_Settings[[#This Row],[Text]])),Table_Settings[[#This Row],[Text]],""""&amp;Table_Settings[[#This Row],[Text]]&amp;""""))</f>
        <v>"#2F3132"</v>
      </c>
      <c r="I26"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"#2F3132",</v>
      </c>
      <c r="J26" s="91" t="str">
        <f ca="1">SUBSTITUTE(SUBSTITUTE(SUBSTITUTE(SUBSTITUTE(SUBSTITUTE(SUBSTITUTE(SUBSTITUTE(SUBSTITUTE(
TRIM(CLEAN(Table_Settings[[#This Row],[Config]])),
" {","{"),
"{ ","{"),
" }","}"),
"} ","}"),
" [","["),
"[ ","["),
" ]","]"),
"] ","]")</f>
        <v>"foreground1": "#2F3132",</v>
      </c>
      <c r="K26" s="18" t="s">
        <v>529</v>
      </c>
    </row>
    <row r="27" spans="2:11" ht="21" customHeight="1">
      <c r="B27" s="91" t="s">
        <v>530</v>
      </c>
      <c r="C27" s="91"/>
      <c r="D27"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7" s="91" t="str">
        <f ca="1">IF(Table_Settings[[#This Row],[Header]]="Yes","",IF(Table_Settings[[#This Row],[Property]]&lt;&gt;"",SUBSTITUTE(Table_Settings[[#This Row],[Type]]," ","")&amp;SUBSTITUTE(Table_Settings[[#This Row],[Property]]," ",""),""))</f>
        <v>PrimaryColourForeground2</v>
      </c>
      <c r="G27"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#394249</v>
      </c>
      <c r="H27" s="91" t="str">
        <f ca="1">IF(OR(Table_Settings[[#This Row],[Header]]="Yes",Table_Settings[[#This Row],[Text]]=""),"",IF(OR(Table_Settings[[#This Row],[Text]]="true",Table_Settings[[#This Row],[Text]]="false",ISNUMBER(Table_Settings[[#This Row],[Text]])),Table_Settings[[#This Row],[Text]],""""&amp;Table_Settings[[#This Row],[Text]]&amp;""""))</f>
        <v>"#394249"</v>
      </c>
      <c r="I27"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"#394249",</v>
      </c>
      <c r="J27" s="91" t="str">
        <f ca="1">SUBSTITUTE(SUBSTITUTE(SUBSTITUTE(SUBSTITUTE(SUBSTITUTE(SUBSTITUTE(SUBSTITUTE(SUBSTITUTE(
TRIM(CLEAN(Table_Settings[[#This Row],[Config]])),
" {","{"),
"{ ","{"),
" }","}"),
"} ","}"),
" [","["),
"[ ","["),
" ]","]"),
"] ","]")</f>
        <v>"foreground2": "#394249",</v>
      </c>
      <c r="K27" s="18" t="s">
        <v>531</v>
      </c>
    </row>
    <row r="28" spans="2:11" ht="21" customHeight="1">
      <c r="B28" s="91" t="s">
        <v>532</v>
      </c>
      <c r="C28" s="91"/>
      <c r="D28"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28" s="91" t="str">
        <f ca="1">IF(Table_Settings[[#This Row],[Header]]="Yes","",IF(Table_Settings[[#This Row],[Property]]&lt;&gt;"",SUBSTITUTE(Table_Settings[[#This Row],[Type]]," ","")&amp;SUBSTITUTE(Table_Settings[[#This Row],[Property]]," ",""),""))</f>
        <v>PrimaryColourAccent1</v>
      </c>
      <c r="G28"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#042361</v>
      </c>
      <c r="H28" s="91" t="str">
        <f ca="1">IF(OR(Table_Settings[[#This Row],[Header]]="Yes",Table_Settings[[#This Row],[Text]]=""),"",IF(OR(Table_Settings[[#This Row],[Text]]="true",Table_Settings[[#This Row],[Text]]="false",ISNUMBER(Table_Settings[[#This Row],[Text]])),Table_Settings[[#This Row],[Text]],""""&amp;Table_Settings[[#This Row],[Text]]&amp;""""))</f>
        <v>"#042361"</v>
      </c>
      <c r="I28"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"#042361",</v>
      </c>
      <c r="J28" s="91" t="str">
        <f ca="1">SUBSTITUTE(SUBSTITUTE(SUBSTITUTE(SUBSTITUTE(SUBSTITUTE(SUBSTITUTE(SUBSTITUTE(SUBSTITUTE(
TRIM(CLEAN(Table_Settings[[#This Row],[Config]])),
" {","{"),
"{ ","{"),
" }","}"),
"} ","}"),
" [","["),
"[ ","["),
" ]","]"),
"] ","]")</f>
        <v>"accent1": "#042361",</v>
      </c>
      <c r="K28" s="18" t="s">
        <v>533</v>
      </c>
    </row>
    <row r="29" spans="2:11" ht="21" customHeight="1">
      <c r="B29" s="91" t="s">
        <v>534</v>
      </c>
      <c r="C29" s="91"/>
      <c r="D29"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29" s="91" t="str">
        <f ca="1">IF(Table_Settings[[#This Row],[Header]]="Yes","",IF(Table_Settings[[#This Row],[Property]]&lt;&gt;"",SUBSTITUTE(Table_Settings[[#This Row],[Type]]," ","")&amp;SUBSTITUTE(Table_Settings[[#This Row],[Property]]," ",""),""))</f>
        <v>PrimaryColourAccent2</v>
      </c>
      <c r="G29"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#042361</v>
      </c>
      <c r="H29" s="91" t="str">
        <f ca="1">IF(OR(Table_Settings[[#This Row],[Header]]="Yes",Table_Settings[[#This Row],[Text]]=""),"",IF(OR(Table_Settings[[#This Row],[Text]]="true",Table_Settings[[#This Row],[Text]]="false",ISNUMBER(Table_Settings[[#This Row],[Text]])),Table_Settings[[#This Row],[Text]],""""&amp;Table_Settings[[#This Row],[Text]]&amp;""""))</f>
        <v>"#042361"</v>
      </c>
      <c r="I29"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"#042361",</v>
      </c>
      <c r="J29" s="91" t="str">
        <f ca="1">SUBSTITUTE(SUBSTITUTE(SUBSTITUTE(SUBSTITUTE(SUBSTITUTE(SUBSTITUTE(SUBSTITUTE(SUBSTITUTE(
TRIM(CLEAN(Table_Settings[[#This Row],[Config]])),
" {","{"),
"{ ","{"),
" }","}"),
"} ","}"),
" [","["),
"[ ","["),
" ]","]"),
"] ","]")</f>
        <v>"accent2": "#042361",</v>
      </c>
      <c r="K29" s="93" t="s">
        <v>533</v>
      </c>
    </row>
    <row r="30" spans="2:11" ht="21" customHeight="1">
      <c r="B30" s="91" t="s">
        <v>535</v>
      </c>
      <c r="C30" s="91"/>
      <c r="D30"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0" s="91" t="str">
        <f ca="1">IF(Table_Settings[[#This Row],[Header]]="Yes","",IF(Table_Settings[[#This Row],[Property]]&lt;&gt;"",SUBSTITUTE(Table_Settings[[#This Row],[Type]]," ","")&amp;SUBSTITUTE(Table_Settings[[#This Row],[Property]]," ",""),""))</f>
        <v>PrimaryColourBorders</v>
      </c>
      <c r="G30"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transparent</v>
      </c>
      <c r="H30" s="91" t="str">
        <f ca="1">IF(OR(Table_Settings[[#This Row],[Header]]="Yes",Table_Settings[[#This Row],[Text]]=""),"",IF(OR(Table_Settings[[#This Row],[Text]]="true",Table_Settings[[#This Row],[Text]]="false",ISNUMBER(Table_Settings[[#This Row],[Text]])),Table_Settings[[#This Row],[Text]],""""&amp;Table_Settings[[#This Row],[Text]]&amp;""""))</f>
        <v>"transparent"</v>
      </c>
      <c r="I30"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"transparent"
        },</v>
      </c>
      <c r="J30" s="91" t="str">
        <f ca="1">SUBSTITUTE(SUBSTITUTE(SUBSTITUTE(SUBSTITUTE(SUBSTITUTE(SUBSTITUTE(SUBSTITUTE(SUBSTITUTE(
TRIM(CLEAN(Table_Settings[[#This Row],[Config]])),
" {","{"),
"{ ","{"),
" }","}"),
"} ","}"),
" [","["),
"[ ","["),
" ]","]"),
"] ","]")</f>
        <v>"borders": "transparent"},</v>
      </c>
      <c r="K30" s="93" t="s">
        <v>536</v>
      </c>
    </row>
    <row r="31" spans="2:11" ht="21" customHeight="1">
      <c r="B31" t="s">
        <v>414</v>
      </c>
      <c r="C31" s="91"/>
      <c r="D31" s="91"/>
      <c r="E31" s="91"/>
      <c r="F31" s="91"/>
      <c r="G31" s="91"/>
      <c r="H31" s="91"/>
      <c r="I31" s="91"/>
      <c r="J31" s="91"/>
      <c r="K31" s="20" t="s">
        <v>537</v>
      </c>
    </row>
    <row r="32" spans="2:11" ht="21" customHeight="1">
      <c r="B32" t="s">
        <v>415</v>
      </c>
      <c r="C32" s="91"/>
      <c r="D32" s="91"/>
      <c r="E32" s="91"/>
      <c r="F32" s="91"/>
      <c r="G32" s="91"/>
      <c r="H32" s="91"/>
      <c r="I32" s="91"/>
      <c r="J32" s="91"/>
      <c r="K32" s="20" t="s">
        <v>538</v>
      </c>
    </row>
    <row r="33" spans="2:11" ht="21" customHeight="1">
      <c r="B33" t="s">
        <v>416</v>
      </c>
      <c r="C33" s="91"/>
      <c r="D33" s="91"/>
      <c r="E33" s="91"/>
      <c r="F33" s="91"/>
      <c r="G33" s="91"/>
      <c r="H33" s="91"/>
      <c r="I33" s="91"/>
      <c r="J33" s="91"/>
      <c r="K33" s="20" t="s">
        <v>538</v>
      </c>
    </row>
    <row r="34" spans="2:11" ht="21.75" thickBot="1">
      <c r="B34" s="58" t="s">
        <v>437</v>
      </c>
      <c r="C34" s="58" t="s">
        <v>71</v>
      </c>
      <c r="D34" s="5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4" s="5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4" s="58" t="str">
        <f>IF(Table_Settings[[#This Row],[Header]]="Yes","",IF(Table_Settings[[#This Row],[Property]]&lt;&gt;"",SUBSTITUTE(Table_Settings[[#This Row],[Type]]," ","")&amp;SUBSTITUTE(Table_Settings[[#This Row],[Property]]," ",""),""))</f>
        <v/>
      </c>
      <c r="G34" s="58"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4" s="58" t="str">
        <f>IF(OR(Table_Settings[[#This Row],[Header]]="Yes",Table_Settings[[#This Row],[Text]]=""),"",IF(OR(Table_Settings[[#This Row],[Text]]="true",Table_Settings[[#This Row],[Text]]="false",ISNUMBER(Table_Settings[[#This Row],[Text]])),Table_Settings[[#This Row],[Text]],""""&amp;Table_Settings[[#This Row],[Text]]&amp;""""))</f>
        <v/>
      </c>
      <c r="I34" s="5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4" s="58" t="str">
        <f ca="1">SUBSTITUTE(SUBSTITUTE(SUBSTITUTE(SUBSTITUTE(SUBSTITUTE(SUBSTITUTE(SUBSTITUTE(SUBSTITUTE(
TRIM(CLEAN(Table_Settings[[#This Row],[Config]])),
" {","{"),
"{ ","{"),
" }","}"),
"} ","}"),
" [","["),
"[ ","["),
" ]","]"),
"] ","]")</f>
        <v>"other":{</v>
      </c>
      <c r="K34" s="59"/>
    </row>
    <row r="35" spans="2:11" ht="21" customHeight="1">
      <c r="B35" s="91" t="s">
        <v>539</v>
      </c>
      <c r="C35"/>
      <c r="D3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5" t="str">
        <f ca="1">IF(Table_Settings[[#This Row],[Header]]="Yes","",IF(Table_Settings[[#This Row],[Property]]&lt;&gt;"",SUBSTITUTE(Table_Settings[[#This Row],[Type]]," ","")&amp;SUBSTITUTE(Table_Settings[[#This Row],[Property]]," ",""),""))</f>
        <v>OtherTooltipIcon</v>
      </c>
      <c r="G35"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5" t="str">
        <f ca="1">IF(OR(Table_Settings[[#This Row],[Header]]="Yes",Table_Settings[[#This Row],[Text]]=""),"",IF(OR(Table_Settings[[#This Row],[Text]]="true",Table_Settings[[#This Row],[Text]]="false",ISNUMBER(Table_Settings[[#This Row],[Text]])),Table_Settings[[#This Row],[Text]],""""&amp;Table_Settings[[#This Row],[Text]]&amp;""""))</f>
        <v>"fa-question-circle"</v>
      </c>
      <c r="I3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5" t="str">
        <f ca="1">SUBSTITUTE(SUBSTITUTE(SUBSTITUTE(SUBSTITUTE(SUBSTITUTE(SUBSTITUTE(SUBSTITUTE(SUBSTITUTE(
TRIM(CLEAN(Table_Settings[[#This Row],[Config]])),
" {","{"),
"{ ","{"),
" }","}"),
"} ","}"),
" [","["),
"[ ","["),
" ]","]"),
"] ","]")</f>
        <v>"tooltipIcon": "fa-question-circle",</v>
      </c>
      <c r="K35" s="89" t="s">
        <v>540</v>
      </c>
    </row>
    <row r="36" spans="2:11" ht="21" customHeight="1">
      <c r="B36" s="91" t="s">
        <v>541</v>
      </c>
      <c r="C36" s="91"/>
      <c r="D36"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6"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6" s="91" t="str">
        <f ca="1">IF(Table_Settings[[#This Row],[Header]]="Yes","",IF(Table_Settings[[#This Row],[Property]]&lt;&gt;"",SUBSTITUTE(Table_Settings[[#This Row],[Type]]," ","")&amp;SUBSTITUTE(Table_Settings[[#This Row],[Property]]," ",""),""))</f>
        <v>OtherDefaultBorderRadius</v>
      </c>
      <c r="G36"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36" s="91">
        <f ca="1">IF(OR(Table_Settings[[#This Row],[Header]]="Yes",Table_Settings[[#This Row],[Text]]=""),"",IF(OR(Table_Settings[[#This Row],[Text]]="true",Table_Settings[[#This Row],[Text]]="false",ISNUMBER(Table_Settings[[#This Row],[Text]])),Table_Settings[[#This Row],[Text]],""""&amp;Table_Settings[[#This Row],[Text]]&amp;""""))</f>
        <v>0</v>
      </c>
      <c r="I36"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0,</v>
      </c>
      <c r="J36" s="91" t="str">
        <f ca="1">SUBSTITUTE(SUBSTITUTE(SUBSTITUTE(SUBSTITUTE(SUBSTITUTE(SUBSTITUTE(SUBSTITUTE(SUBSTITUTE(
TRIM(CLEAN(Table_Settings[[#This Row],[Config]])),
" {","{"),
"{ ","{"),
" }","}"),
"} ","}"),
" [","["),
"[ ","["),
" ]","]"),
"] ","]")</f>
        <v>"defaultBorderRadius": 0,</v>
      </c>
      <c r="K36" s="18">
        <v>0</v>
      </c>
    </row>
    <row r="37" spans="2:11" ht="21" customHeight="1">
      <c r="B37" s="91" t="s">
        <v>542</v>
      </c>
      <c r="C37" s="91"/>
      <c r="D37"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7" s="91" t="str">
        <f ca="1">IF(Table_Settings[[#This Row],[Header]]="Yes","",IF(Table_Settings[[#This Row],[Property]]&lt;&gt;"",SUBSTITUTE(Table_Settings[[#This Row],[Type]]," ","")&amp;SUBSTITUTE(Table_Settings[[#This Row],[Property]]," ",""),""))</f>
        <v>OtherScrollDurationMultiplier</v>
      </c>
      <c r="G37"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7" s="91">
        <f ca="1">IF(OR(Table_Settings[[#This Row],[Header]]="Yes",Table_Settings[[#This Row],[Text]]=""),"",IF(OR(Table_Settings[[#This Row],[Text]]="true",Table_Settings[[#This Row],[Text]]="false",ISNUMBER(Table_Settings[[#This Row],[Text]])),Table_Settings[[#This Row],[Text]],""""&amp;Table_Settings[[#This Row],[Text]]&amp;""""))</f>
        <v>1</v>
      </c>
      <c r="I37"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7" s="91" t="str">
        <f ca="1">SUBSTITUTE(SUBSTITUTE(SUBSTITUTE(SUBSTITUTE(SUBSTITUTE(SUBSTITUTE(SUBSTITUTE(SUBSTITUTE(
TRIM(CLEAN(Table_Settings[[#This Row],[Config]])),
" {","{"),
"{ ","{"),
" }","}"),
"} ","}"),
" [","["),
"[ ","["),
" ]","]"),
"] ","]")</f>
        <v>"scrollDurationMultiplier": 1,</v>
      </c>
      <c r="K37" s="18">
        <v>1</v>
      </c>
    </row>
    <row r="38" spans="2:11" ht="21" customHeight="1">
      <c r="B38" s="91" t="s">
        <v>543</v>
      </c>
      <c r="C38" s="91"/>
      <c r="D38"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38" s="91" t="str">
        <f ca="1">IF(Table_Settings[[#This Row],[Header]]="Yes","",IF(Table_Settings[[#This Row],[Property]]&lt;&gt;"",SUBSTITUTE(Table_Settings[[#This Row],[Type]]," ","")&amp;SUBSTITUTE(Table_Settings[[#This Row],[Property]]," ",""),""))</f>
        <v>OtherSidebarWidth</v>
      </c>
      <c r="G38"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38" s="91">
        <f ca="1">IF(OR(Table_Settings[[#This Row],[Header]]="Yes",Table_Settings[[#This Row],[Text]]=""),"",IF(OR(Table_Settings[[#This Row],[Text]]="true",Table_Settings[[#This Row],[Text]]="false",ISNUMBER(Table_Settings[[#This Row],[Text]])),Table_Settings[[#This Row],[Text]],""""&amp;Table_Settings[[#This Row],[Text]]&amp;""""))</f>
        <v>250</v>
      </c>
      <c r="I38"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38" s="91" t="str">
        <f ca="1">SUBSTITUTE(SUBSTITUTE(SUBSTITUTE(SUBSTITUTE(SUBSTITUTE(SUBSTITUTE(SUBSTITUTE(SUBSTITUTE(
TRIM(CLEAN(Table_Settings[[#This Row],[Config]])),
" {","{"),
"{ ","{"),
" }","}"),
"} ","}"),
" [","["),
"[ ","["),
" ]","]"),
"] ","]")</f>
        <v>"sidebarWidth": 250,</v>
      </c>
      <c r="K38" s="18">
        <v>250</v>
      </c>
    </row>
    <row r="39" spans="2:11" ht="21" customHeight="1">
      <c r="B39" t="s">
        <v>544</v>
      </c>
      <c r="C39" s="91"/>
      <c r="D39"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39" s="91" t="str">
        <f ca="1">IF(Table_Settings[[#This Row],[Header]]="Yes","",IF(Table_Settings[[#This Row],[Property]]&lt;&gt;"",SUBSTITUTE(Table_Settings[[#This Row],[Type]]," ","")&amp;SUBSTITUTE(Table_Settings[[#This Row],[Property]]," ",""),""))</f>
        <v>OtherSidebarPaymentOptions</v>
      </c>
      <c r="G39" s="91"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true</v>
      </c>
      <c r="H39" s="91" t="str">
        <f ca="1">IF(OR(Table_Settings[[#This Row],[Header]]="Yes",Table_Settings[[#This Row],[Text]]=""),"",IF(OR(Table_Settings[[#This Row],[Text]]="true",Table_Settings[[#This Row],[Text]]="false",ISNUMBER(Table_Settings[[#This Row],[Text]])),Table_Settings[[#This Row],[Text]],""""&amp;Table_Settings[[#This Row],[Text]]&amp;""""))</f>
        <v>true</v>
      </c>
      <c r="I39"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true,</v>
      </c>
      <c r="J39" s="91" t="str">
        <f ca="1">SUBSTITUTE(SUBSTITUTE(SUBSTITUTE(SUBSTITUTE(SUBSTITUTE(SUBSTITUTE(SUBSTITUTE(SUBSTITUTE(
TRIM(CLEAN(Table_Settings[[#This Row],[Config]])),
" {","{"),
"{ ","{"),
" }","}"),
"} ","}"),
" [","["),
"[ ","["),
" ]","]"),
"] ","]")</f>
        <v>"sidebarPaymentOptions": true,</v>
      </c>
      <c r="K39" s="20" t="str">
        <f>"true"</f>
        <v>true</v>
      </c>
    </row>
    <row r="40" spans="2:11" ht="21" customHeight="1">
      <c r="B40" t="s">
        <v>545</v>
      </c>
      <c r="C40" s="91"/>
      <c r="D40" s="9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9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0" s="91" t="str">
        <f ca="1">IF(Table_Settings[[#This Row],[Header]]="Yes","",IF(Table_Settings[[#This Row],[Property]]&lt;&gt;"",SUBSTITUTE(Table_Settings[[#This Row],[Type]]," ","")&amp;SUBSTITUTE(Table_Settings[[#This Row],[Property]]," ",""),""))</f>
        <v>OtherSmallDeviceMargin</v>
      </c>
      <c r="G40" s="9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20</v>
      </c>
      <c r="H40" s="91">
        <f ca="1">IF(OR(Table_Settings[[#This Row],[Header]]="Yes",Table_Settings[[#This Row],[Text]]=""),"",IF(OR(Table_Settings[[#This Row],[Text]]="true",Table_Settings[[#This Row],[Text]]="false",ISNUMBER(Table_Settings[[#This Row],[Text]])),Table_Settings[[#This Row],[Text]],""""&amp;Table_Settings[[#This Row],[Text]]&amp;""""))</f>
        <v>20</v>
      </c>
      <c r="I40" s="9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20,</v>
      </c>
      <c r="J40" s="91" t="str">
        <f ca="1">SUBSTITUTE(SUBSTITUTE(SUBSTITUTE(SUBSTITUTE(SUBSTITUTE(SUBSTITUTE(SUBSTITUTE(SUBSTITUTE(
TRIM(CLEAN(Table_Settings[[#This Row],[Config]])),
" {","{"),
"{ ","{"),
" }","}"),
"} ","}"),
" [","["),
"[ ","["),
" ]","]"),
"] ","]")</f>
        <v>"smallDeviceMargin": 20,</v>
      </c>
      <c r="K40" s="18">
        <v>20</v>
      </c>
    </row>
    <row r="41" spans="2:11" ht="21" customHeight="1">
      <c r="B41" t="s">
        <v>546</v>
      </c>
      <c r="C41"/>
      <c r="D4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1" t="str">
        <f ca="1">IF(Table_Settings[[#This Row],[Header]]="Yes","",IF(Table_Settings[[#This Row],[Property]]&lt;&gt;"",SUBSTITUTE(Table_Settings[[#This Row],[Type]]," ","")&amp;SUBSTITUTE(Table_Settings[[#This Row],[Property]]," ",""),""))</f>
        <v>OtherOffsetTopXS</v>
      </c>
      <c r="G4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65</v>
      </c>
      <c r="H41">
        <f ca="1">IF(OR(Table_Settings[[#This Row],[Header]]="Yes",Table_Settings[[#This Row],[Text]]=""),"",IF(OR(Table_Settings[[#This Row],[Text]]="true",Table_Settings[[#This Row],[Text]]="false",ISNUMBER(Table_Settings[[#This Row],[Text]])),Table_Settings[[#This Row],[Text]],""""&amp;Table_Settings[[#This Row],[Text]]&amp;""""))</f>
        <v>65</v>
      </c>
      <c r="I4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65,</v>
      </c>
      <c r="J41" t="str">
        <f ca="1">SUBSTITUTE(SUBSTITUTE(SUBSTITUTE(SUBSTITUTE(SUBSTITUTE(SUBSTITUTE(SUBSTITUTE(SUBSTITUTE(
TRIM(CLEAN(Table_Settings[[#This Row],[Config]])),
" {","{"),
"{ ","{"),
" }","}"),
"} ","}"),
" [","["),
"[ ","["),
" ]","]"),
"] ","]")</f>
        <v>"offsetTopXS": 65,</v>
      </c>
      <c r="K41" s="18">
        <v>65</v>
      </c>
    </row>
    <row r="42" spans="2:11" ht="21" customHeight="1">
      <c r="B42" t="s">
        <v>547</v>
      </c>
      <c r="C42"/>
      <c r="D4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2" t="str">
        <f ca="1">IF(Table_Settings[[#This Row],[Header]]="Yes","",IF(Table_Settings[[#This Row],[Property]]&lt;&gt;"",SUBSTITUTE(Table_Settings[[#This Row],[Type]]," ","")&amp;SUBSTITUTE(Table_Settings[[#This Row],[Property]]," ",""),""))</f>
        <v>OtherOffsetTopSM</v>
      </c>
      <c r="G4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65</v>
      </c>
      <c r="H42">
        <f ca="1">IF(OR(Table_Settings[[#This Row],[Header]]="Yes",Table_Settings[[#This Row],[Text]]=""),"",IF(OR(Table_Settings[[#This Row],[Text]]="true",Table_Settings[[#This Row],[Text]]="false",ISNUMBER(Table_Settings[[#This Row],[Text]])),Table_Settings[[#This Row],[Text]],""""&amp;Table_Settings[[#This Row],[Text]]&amp;""""))</f>
        <v>65</v>
      </c>
      <c r="I4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65,</v>
      </c>
      <c r="J42" t="str">
        <f ca="1">SUBSTITUTE(SUBSTITUTE(SUBSTITUTE(SUBSTITUTE(SUBSTITUTE(SUBSTITUTE(SUBSTITUTE(SUBSTITUTE(
TRIM(CLEAN(Table_Settings[[#This Row],[Config]])),
" {","{"),
"{ ","{"),
" }","}"),
"} ","}"),
" [","["),
"[ ","["),
" ]","]"),
"] ","]")</f>
        <v>"offsetTopSM": 65,</v>
      </c>
      <c r="K42" s="18">
        <v>65</v>
      </c>
    </row>
    <row r="43" spans="2:11" ht="21" customHeight="1">
      <c r="B43" t="s">
        <v>548</v>
      </c>
      <c r="C43"/>
      <c r="D4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3" t="str">
        <f ca="1">IF(Table_Settings[[#This Row],[Header]]="Yes","",IF(Table_Settings[[#This Row],[Property]]&lt;&gt;"",SUBSTITUTE(Table_Settings[[#This Row],[Type]]," ","")&amp;SUBSTITUTE(Table_Settings[[#This Row],[Property]]," ",""),""))</f>
        <v>OtherOffsetTopMD</v>
      </c>
      <c r="G4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3">
        <f ca="1">IF(OR(Table_Settings[[#This Row],[Header]]="Yes",Table_Settings[[#This Row],[Text]]=""),"",IF(OR(Table_Settings[[#This Row],[Text]]="true",Table_Settings[[#This Row],[Text]]="false",ISNUMBER(Table_Settings[[#This Row],[Text]])),Table_Settings[[#This Row],[Text]],""""&amp;Table_Settings[[#This Row],[Text]]&amp;""""))</f>
        <v>75</v>
      </c>
      <c r="I4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75,</v>
      </c>
      <c r="J43" t="str">
        <f ca="1">SUBSTITUTE(SUBSTITUTE(SUBSTITUTE(SUBSTITUTE(SUBSTITUTE(SUBSTITUTE(SUBSTITUTE(SUBSTITUTE(
TRIM(CLEAN(Table_Settings[[#This Row],[Config]])),
" {","{"),
"{ ","{"),
" }","}"),
"} ","}"),
" [","["),
"[ ","["),
" ]","]"),
"] ","]")</f>
        <v>"offsetTopMD": 75,</v>
      </c>
      <c r="K43" s="18">
        <v>75</v>
      </c>
    </row>
    <row r="44" spans="2:11" ht="21" customHeight="1">
      <c r="B44" t="s">
        <v>549</v>
      </c>
      <c r="C44"/>
      <c r="D4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4" t="str">
        <f ca="1">IF(Table_Settings[[#This Row],[Header]]="Yes","",IF(Table_Settings[[#This Row],[Property]]&lt;&gt;"",SUBSTITUTE(Table_Settings[[#This Row],[Type]]," ","")&amp;SUBSTITUTE(Table_Settings[[#This Row],[Property]]," ",""),""))</f>
        <v>OtherOffsetTopLG</v>
      </c>
      <c r="G4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4">
        <f ca="1">IF(OR(Table_Settings[[#This Row],[Header]]="Yes",Table_Settings[[#This Row],[Text]]=""),"",IF(OR(Table_Settings[[#This Row],[Text]]="true",Table_Settings[[#This Row],[Text]]="false",ISNUMBER(Table_Settings[[#This Row],[Text]])),Table_Settings[[#This Row],[Text]],""""&amp;Table_Settings[[#This Row],[Text]]&amp;""""))</f>
        <v>75</v>
      </c>
      <c r="I4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75,</v>
      </c>
      <c r="J44" t="str">
        <f ca="1">SUBSTITUTE(SUBSTITUTE(SUBSTITUTE(SUBSTITUTE(SUBSTITUTE(SUBSTITUTE(SUBSTITUTE(SUBSTITUTE(
TRIM(CLEAN(Table_Settings[[#This Row],[Config]])),
" {","{"),
"{ ","{"),
" }","}"),
"} ","}"),
" [","["),
"[ ","["),
" ]","]"),
"] ","]")</f>
        <v>"offsetTopLG": 75,</v>
      </c>
      <c r="K44" s="18">
        <v>75</v>
      </c>
    </row>
    <row r="45" spans="2:11" ht="21" customHeight="1">
      <c r="B45" t="s">
        <v>550</v>
      </c>
      <c r="C45"/>
      <c r="D4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5" t="str">
        <f ca="1">IF(Table_Settings[[#This Row],[Header]]="Yes","",IF(Table_Settings[[#This Row],[Property]]&lt;&gt;"",SUBSTITUTE(Table_Settings[[#This Row],[Type]]," ","")&amp;SUBSTITUTE(Table_Settings[[#This Row],[Property]]," ",""),""))</f>
        <v>OtherOffsetTopXL</v>
      </c>
      <c r="G45">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5">
        <f ca="1">IF(OR(Table_Settings[[#This Row],[Header]]="Yes",Table_Settings[[#This Row],[Text]]=""),"",IF(OR(Table_Settings[[#This Row],[Text]]="true",Table_Settings[[#This Row],[Text]]="false",ISNUMBER(Table_Settings[[#This Row],[Text]])),Table_Settings[[#This Row],[Text]],""""&amp;Table_Settings[[#This Row],[Text]]&amp;""""))</f>
        <v>75</v>
      </c>
      <c r="I4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75
        }}</v>
      </c>
      <c r="J45" t="str">
        <f ca="1">SUBSTITUTE(SUBSTITUTE(SUBSTITUTE(SUBSTITUTE(SUBSTITUTE(SUBSTITUTE(SUBSTITUTE(SUBSTITUTE(
TRIM(CLEAN(Table_Settings[[#This Row],[Config]])),
" {","{"),
"{ ","{"),
" }","}"),
"} ","}"),
" [","["),
"[ ","["),
" ]","]"),
"] ","]")</f>
        <v>"offsetTopXL": 75}}</v>
      </c>
      <c r="K45" s="18">
        <v>75</v>
      </c>
    </row>
  </sheetData>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149"/>
  <sheetViews>
    <sheetView topLeftCell="AE1" workbookViewId="0">
      <selection activeCell="CA9" sqref="CA9"/>
    </sheetView>
  </sheetViews>
  <sheetFormatPr defaultColWidth="9.125" defaultRowHeight="21" customHeight="1"/>
  <cols>
    <col min="1" max="1" width="9.125" style="2"/>
    <col min="2" max="2" width="33.75" style="2" customWidth="1"/>
    <col min="3" max="3" width="59.125" style="16" customWidth="1"/>
    <col min="4" max="4" width="28.75" style="39" customWidth="1"/>
    <col min="5" max="5" width="18.625" style="39" hidden="1" customWidth="1"/>
    <col min="6" max="6" width="18" style="16" hidden="1" customWidth="1"/>
    <col min="7" max="7" width="11.125" style="39" customWidth="1"/>
    <col min="8" max="8" width="16.125" style="39" hidden="1" customWidth="1"/>
    <col min="9" max="9" width="14.125" style="16" hidden="1" customWidth="1"/>
    <col min="10" max="10" width="14.875" style="39" customWidth="1"/>
    <col min="11" max="11" width="19.25" style="39" hidden="1" customWidth="1"/>
    <col min="12" max="12" width="17.25" style="16" hidden="1" customWidth="1"/>
    <col min="13" max="13" width="11.25" style="39" customWidth="1"/>
    <col min="14" max="14" width="14" style="39" hidden="1" customWidth="1"/>
    <col min="15" max="15" width="15.25" style="16" hidden="1" customWidth="1"/>
    <col min="16" max="16" width="21" style="39" customWidth="1"/>
    <col min="17" max="17" width="14.875" style="39" customWidth="1"/>
    <col min="18" max="18" width="23" style="16" customWidth="1"/>
    <col min="19" max="19" width="14.375" style="39" customWidth="1"/>
    <col min="20" max="20" width="26.25" style="39" hidden="1" customWidth="1"/>
    <col min="21" max="21" width="12.25" style="16" hidden="1" customWidth="1"/>
    <col min="22" max="22" width="13.875" style="39" customWidth="1"/>
    <col min="23" max="23" width="20.625" style="39" hidden="1" customWidth="1"/>
    <col min="24" max="24" width="12.25" style="16" hidden="1" customWidth="1"/>
    <col min="25" max="25" width="5.25" style="39" customWidth="1"/>
    <col min="26" max="26" width="10.875" style="39" hidden="1" customWidth="1"/>
    <col min="27" max="27" width="8.875" style="16" hidden="1" customWidth="1"/>
    <col min="28" max="28" width="5.25" style="39" customWidth="1"/>
    <col min="29" max="29" width="11" style="39" hidden="1" customWidth="1"/>
    <col min="30" max="30" width="9" style="16" hidden="1" customWidth="1"/>
    <col min="31" max="31" width="5.25" style="39" customWidth="1"/>
    <col min="32" max="32" width="11" style="39" hidden="1" customWidth="1"/>
    <col min="33" max="33" width="9" style="16" hidden="1" customWidth="1"/>
    <col min="34" max="34" width="5.25" style="39" customWidth="1"/>
    <col min="35" max="35" width="10.75" style="39" hidden="1" customWidth="1"/>
    <col min="36" max="36" width="8.75" style="16" hidden="1" customWidth="1"/>
    <col min="37" max="37" width="5.25" style="39" customWidth="1"/>
    <col min="38" max="38" width="10.125" style="39" hidden="1" customWidth="1"/>
    <col min="39" max="39" width="8.125" style="16" hidden="1" customWidth="1"/>
    <col min="40" max="40" width="5.25" style="39" customWidth="1"/>
    <col min="41" max="41" width="10.25" style="39" hidden="1" customWidth="1"/>
    <col min="42" max="42" width="8.25" style="16" hidden="1" customWidth="1"/>
    <col min="43" max="43" width="5.25" style="39" customWidth="1"/>
    <col min="44" max="44" width="10.25" style="39" hidden="1" customWidth="1"/>
    <col min="45" max="45" width="8.25" style="16" hidden="1" customWidth="1"/>
    <col min="46" max="46" width="5.25" style="39" customWidth="1"/>
    <col min="47" max="47" width="10" style="39" hidden="1" customWidth="1"/>
    <col min="48" max="48" width="8" style="16" hidden="1" customWidth="1"/>
    <col min="49" max="49" width="5.25" style="39" customWidth="1"/>
    <col min="50" max="50" width="10.125" style="39" hidden="1" customWidth="1"/>
    <col min="51" max="51" width="8.125" style="16" hidden="1" customWidth="1"/>
    <col min="52" max="52" width="5.25" style="39" customWidth="1"/>
    <col min="53" max="53" width="10.25" style="39" hidden="1" customWidth="1"/>
    <col min="54" max="54" width="8.25" style="16" hidden="1" customWidth="1"/>
    <col min="55" max="55" width="5.25" style="39" customWidth="1"/>
    <col min="56" max="56" width="10.25" style="39" hidden="1" customWidth="1"/>
    <col min="57" max="57" width="8.25" style="16" hidden="1" customWidth="1"/>
    <col min="58" max="58" width="5.25" style="39" customWidth="1"/>
    <col min="59" max="59" width="10" style="39" hidden="1" customWidth="1"/>
    <col min="60" max="60" width="8" style="16" hidden="1" customWidth="1"/>
    <col min="61" max="61" width="10.625" style="39" customWidth="1"/>
    <col min="62" max="62" width="13.75" style="39" hidden="1" customWidth="1"/>
    <col min="63" max="63" width="11.625" style="16" hidden="1" customWidth="1"/>
    <col min="64" max="64" width="10.625" style="39" customWidth="1"/>
    <col min="65" max="65" width="14" style="39" customWidth="1"/>
    <col min="66" max="66" width="11.875" style="16" customWidth="1"/>
    <col min="67" max="67" width="10.625" style="16" customWidth="1"/>
    <col min="68" max="69" width="11.875" style="16" hidden="1" customWidth="1"/>
    <col min="70" max="70" width="10.625" style="16" customWidth="1"/>
    <col min="71" max="72" width="11.875" style="16" hidden="1" customWidth="1"/>
    <col min="73" max="73" width="10.625" style="16" customWidth="1"/>
    <col min="74" max="75" width="11.875" style="16" hidden="1" customWidth="1"/>
    <col min="76" max="76" width="10.625" style="16" customWidth="1"/>
    <col min="77" max="78" width="11.875" style="16" hidden="1" customWidth="1"/>
    <col min="79" max="79" width="54.625" style="39" customWidth="1"/>
    <col min="80" max="81" width="20" style="16" hidden="1" customWidth="1"/>
    <col min="82" max="82" width="25.25" style="16" customWidth="1"/>
    <col min="83" max="83" width="20.25" style="16" customWidth="1"/>
    <col min="84" max="84" width="20.125" style="16" customWidth="1"/>
    <col min="85" max="85" width="10.375" style="16" customWidth="1"/>
    <col min="86" max="16384" width="9.125" style="2"/>
  </cols>
  <sheetData>
    <row r="2" spans="2:85" ht="47.25" thickBot="1">
      <c r="B2" s="14" t="s">
        <v>551</v>
      </c>
      <c r="C2" s="17"/>
      <c r="D2" s="35"/>
      <c r="E2" s="35"/>
      <c r="F2" s="17"/>
      <c r="G2" s="35"/>
      <c r="H2" s="35"/>
      <c r="I2" s="17"/>
      <c r="J2" s="35"/>
      <c r="K2" s="35"/>
      <c r="L2" s="17"/>
      <c r="M2" s="35"/>
      <c r="N2" s="35"/>
      <c r="O2" s="17"/>
      <c r="P2" s="35"/>
      <c r="Q2" s="35"/>
      <c r="R2" s="17"/>
      <c r="S2" s="35"/>
      <c r="T2" s="35"/>
      <c r="U2" s="17"/>
      <c r="V2" s="35"/>
      <c r="W2" s="35"/>
      <c r="X2" s="17"/>
      <c r="Y2" s="35"/>
      <c r="Z2" s="35"/>
      <c r="AA2" s="17"/>
      <c r="AB2" s="35"/>
      <c r="AC2" s="35"/>
      <c r="AD2" s="17"/>
      <c r="AE2" s="35"/>
      <c r="AF2" s="35"/>
      <c r="AG2" s="17"/>
      <c r="AH2" s="35"/>
      <c r="AI2" s="35"/>
      <c r="AJ2" s="17"/>
      <c r="AK2" s="35"/>
      <c r="AL2" s="35"/>
      <c r="AM2" s="17"/>
      <c r="AN2" s="35"/>
      <c r="AO2" s="35"/>
      <c r="AP2" s="17"/>
      <c r="AQ2" s="35"/>
      <c r="AR2" s="35"/>
      <c r="AS2" s="17"/>
      <c r="AT2" s="35"/>
      <c r="AU2" s="35"/>
      <c r="AV2" s="17"/>
      <c r="AW2" s="35"/>
      <c r="AX2" s="35"/>
      <c r="AY2" s="17"/>
      <c r="AZ2" s="35"/>
      <c r="BA2" s="35"/>
      <c r="BB2" s="17"/>
      <c r="BC2" s="35"/>
      <c r="BD2" s="35"/>
      <c r="BE2" s="17"/>
      <c r="BF2" s="35"/>
      <c r="BG2" s="35"/>
      <c r="BH2" s="17"/>
      <c r="BI2" s="35"/>
      <c r="BJ2" s="35"/>
      <c r="BK2" s="17"/>
      <c r="BL2" s="35"/>
      <c r="BM2" s="35"/>
      <c r="BN2" s="17"/>
      <c r="BO2" s="17"/>
      <c r="BP2" s="17"/>
      <c r="BQ2" s="17"/>
      <c r="BR2" s="17"/>
      <c r="BS2" s="17"/>
      <c r="BT2" s="17"/>
      <c r="BU2" s="17"/>
      <c r="BV2" s="17"/>
      <c r="BW2" s="17"/>
      <c r="BX2" s="17"/>
      <c r="BY2" s="17"/>
      <c r="BZ2" s="17"/>
      <c r="CA2" s="35"/>
      <c r="CB2" s="17"/>
      <c r="CC2" s="17"/>
      <c r="CD2" s="17"/>
      <c r="CE2" s="17"/>
      <c r="CF2" s="17"/>
      <c r="CG2" s="17"/>
    </row>
    <row r="4" spans="2:85" ht="15">
      <c r="B4" t="s">
        <v>552</v>
      </c>
      <c r="C4" s="20" t="s">
        <v>553</v>
      </c>
      <c r="D4" s="55" t="s">
        <v>554</v>
      </c>
      <c r="E4" s="55" t="s">
        <v>555</v>
      </c>
      <c r="F4" s="20" t="s">
        <v>556</v>
      </c>
      <c r="G4" s="55" t="s">
        <v>557</v>
      </c>
      <c r="H4" s="55" t="s">
        <v>558</v>
      </c>
      <c r="I4" s="20" t="s">
        <v>559</v>
      </c>
      <c r="J4" s="55" t="s">
        <v>520</v>
      </c>
      <c r="K4" s="55" t="s">
        <v>560</v>
      </c>
      <c r="L4" s="20" t="s">
        <v>561</v>
      </c>
      <c r="M4" s="55" t="s">
        <v>562</v>
      </c>
      <c r="N4" s="55" t="s">
        <v>563</v>
      </c>
      <c r="O4" s="20" t="s">
        <v>564</v>
      </c>
      <c r="P4" s="36" t="s">
        <v>565</v>
      </c>
      <c r="Q4" s="36" t="s">
        <v>566</v>
      </c>
      <c r="R4" s="41" t="s">
        <v>567</v>
      </c>
      <c r="S4" s="55" t="s">
        <v>568</v>
      </c>
      <c r="T4" s="55" t="s">
        <v>569</v>
      </c>
      <c r="U4" s="20" t="s">
        <v>570</v>
      </c>
      <c r="V4" s="55" t="s">
        <v>571</v>
      </c>
      <c r="W4" s="55" t="s">
        <v>572</v>
      </c>
      <c r="X4" s="20" t="s">
        <v>573</v>
      </c>
      <c r="Y4" s="55" t="s">
        <v>574</v>
      </c>
      <c r="Z4" s="55" t="s">
        <v>575</v>
      </c>
      <c r="AA4" s="20" t="s">
        <v>576</v>
      </c>
      <c r="AB4" s="55" t="s">
        <v>577</v>
      </c>
      <c r="AC4" s="55" t="s">
        <v>578</v>
      </c>
      <c r="AD4" s="20" t="s">
        <v>579</v>
      </c>
      <c r="AE4" s="55" t="s">
        <v>580</v>
      </c>
      <c r="AF4" s="55" t="s">
        <v>581</v>
      </c>
      <c r="AG4" s="20" t="s">
        <v>582</v>
      </c>
      <c r="AH4" s="55" t="s">
        <v>583</v>
      </c>
      <c r="AI4" s="55" t="s">
        <v>584</v>
      </c>
      <c r="AJ4" s="20" t="s">
        <v>585</v>
      </c>
      <c r="AK4" s="55" t="s">
        <v>586</v>
      </c>
      <c r="AL4" s="55" t="s">
        <v>587</v>
      </c>
      <c r="AM4" s="20" t="s">
        <v>588</v>
      </c>
      <c r="AN4" s="55" t="s">
        <v>589</v>
      </c>
      <c r="AO4" s="55" t="s">
        <v>590</v>
      </c>
      <c r="AP4" s="20" t="s">
        <v>591</v>
      </c>
      <c r="AQ4" s="55" t="s">
        <v>592</v>
      </c>
      <c r="AR4" s="55" t="s">
        <v>593</v>
      </c>
      <c r="AS4" s="20" t="s">
        <v>594</v>
      </c>
      <c r="AT4" s="55" t="s">
        <v>454</v>
      </c>
      <c r="AU4" s="55" t="s">
        <v>595</v>
      </c>
      <c r="AV4" s="20" t="s">
        <v>596</v>
      </c>
      <c r="AW4" s="55" t="s">
        <v>597</v>
      </c>
      <c r="AX4" s="55" t="s">
        <v>598</v>
      </c>
      <c r="AY4" s="20" t="s">
        <v>599</v>
      </c>
      <c r="AZ4" s="55" t="s">
        <v>600</v>
      </c>
      <c r="BA4" s="55" t="s">
        <v>601</v>
      </c>
      <c r="BB4" s="20" t="s">
        <v>602</v>
      </c>
      <c r="BC4" s="55" t="s">
        <v>603</v>
      </c>
      <c r="BD4" s="55" t="s">
        <v>604</v>
      </c>
      <c r="BE4" s="20" t="s">
        <v>605</v>
      </c>
      <c r="BF4" s="55" t="s">
        <v>606</v>
      </c>
      <c r="BG4" s="55" t="s">
        <v>607</v>
      </c>
      <c r="BH4" s="20" t="s">
        <v>608</v>
      </c>
      <c r="BI4" s="36" t="s">
        <v>18</v>
      </c>
      <c r="BJ4" s="36" t="s">
        <v>609</v>
      </c>
      <c r="BK4" s="41" t="s">
        <v>610</v>
      </c>
      <c r="BL4" s="36" t="s">
        <v>331</v>
      </c>
      <c r="BM4" s="36" t="s">
        <v>611</v>
      </c>
      <c r="BN4" s="41" t="s">
        <v>612</v>
      </c>
      <c r="BO4" s="41" t="s">
        <v>613</v>
      </c>
      <c r="BP4" s="41" t="s">
        <v>614</v>
      </c>
      <c r="BQ4" s="41" t="s">
        <v>615</v>
      </c>
      <c r="BR4" s="41" t="s">
        <v>616</v>
      </c>
      <c r="BS4" s="41" t="s">
        <v>617</v>
      </c>
      <c r="BT4" s="41" t="s">
        <v>618</v>
      </c>
      <c r="BU4" s="41" t="s">
        <v>619</v>
      </c>
      <c r="BV4" s="41" t="s">
        <v>620</v>
      </c>
      <c r="BW4" s="41" t="s">
        <v>621</v>
      </c>
      <c r="BX4" s="41" t="s">
        <v>622</v>
      </c>
      <c r="BY4" s="41" t="s">
        <v>623</v>
      </c>
      <c r="BZ4" s="41" t="s">
        <v>624</v>
      </c>
      <c r="CA4" s="55" t="s">
        <v>625</v>
      </c>
      <c r="CB4" s="20" t="s">
        <v>626</v>
      </c>
      <c r="CC4" s="20" t="s">
        <v>627</v>
      </c>
      <c r="CD4" s="20" t="s">
        <v>628</v>
      </c>
      <c r="CE4" s="20" t="s">
        <v>629</v>
      </c>
      <c r="CF4" s="20" t="s">
        <v>412</v>
      </c>
      <c r="CG4" s="20" t="s">
        <v>501</v>
      </c>
    </row>
    <row r="5" spans="2:85" ht="29.25" thickBot="1">
      <c r="B5" s="21" t="s">
        <v>630</v>
      </c>
      <c r="C5" s="21"/>
      <c r="D5" s="37"/>
      <c r="E5" s="37"/>
      <c r="F5" s="21" t="str">
        <f>IF(Table_Styles[[#This Row],[Font Family]]&lt;&gt;"",Table_Styles[[#This Row],[Font Family]],IF(Table_Styles[[#This Row],[Font Family Default]]&lt;&gt;"",Table_Styles[[#This Row],[Font Family Default]],""))</f>
        <v/>
      </c>
      <c r="G5" s="37"/>
      <c r="H5" s="37"/>
      <c r="I5" s="21" t="str">
        <f>IF(Table_Styles[[#This Row],[Font Size]]&lt;&gt;"",Table_Styles[[#This Row],[Font Size]],IF(Table_Styles[[#This Row],[Font Size Default]]&lt;&gt;"",Table_Styles[[#This Row],[Font Size Default]],""))</f>
        <v/>
      </c>
      <c r="J5" s="37"/>
      <c r="K5" s="37"/>
      <c r="L5" s="21" t="str">
        <f>IF(Table_Styles[[#This Row],[Font Weight]]&lt;&gt;"",Table_Styles[[#This Row],[Font Weight]],IF(Table_Styles[[#This Row],[Font Weight Default]]&lt;&gt;"",Table_Styles[[#This Row],[Font Weight Default]],""))</f>
        <v/>
      </c>
      <c r="M5" s="37"/>
      <c r="N5" s="37"/>
      <c r="O5" s="21" t="str">
        <f>IF(Table_Styles[[#This Row],[Colour]]&lt;&gt;"",Table_Styles[[#This Row],[Colour]],IF(Table_Styles[[#This Row],[Colour Default]]&lt;&gt;"",Table_Styles[[#This Row],[Colour Default]],""))</f>
        <v/>
      </c>
      <c r="P5" s="37"/>
      <c r="Q5" s="37"/>
      <c r="R5" s="21" t="str">
        <f>IF(Table_Styles[[#This Row],[Background]]&lt;&gt;"",Table_Styles[[#This Row],[Background]],IF(Table_Styles[[#This Row],[Background Default]]&lt;&gt;"",Table_Styles[[#This Row],[Background Default]],""))</f>
        <v/>
      </c>
      <c r="S5" s="37"/>
      <c r="T5" s="37"/>
      <c r="U5" s="21" t="str">
        <f>IF(Table_Styles[[#This Row],[Border]]&lt;&gt;"",Table_Styles[[#This Row],[Border]],IF(Table_Styles[[#This Row],[Border Default]]&lt;&gt;"",Table_Styles[[#This Row],[Border Default]],""))</f>
        <v/>
      </c>
      <c r="V5" s="37"/>
      <c r="W5" s="37"/>
      <c r="X5" s="21" t="str">
        <f>IF(Table_Styles[[#This Row],[Border Radius]]&lt;&gt;"",Table_Styles[[#This Row],[Border Radius]],IF(Table_Styles[[#This Row],[Border Radius Default]]&lt;&gt;"",Table_Styles[[#This Row],[Border Radius Default]],""))</f>
        <v/>
      </c>
      <c r="Y5" s="37"/>
      <c r="Z5" s="37"/>
      <c r="AA5" s="21" t="str">
        <f>IF(Table_Styles[[#This Row],[MT]]&lt;&gt;"",Table_Styles[[#This Row],[MT]],IF(Table_Styles[[#This Row],[MT Default]]&lt;&gt;"",Table_Styles[[#This Row],[MT Default]],""))</f>
        <v/>
      </c>
      <c r="AB5" s="37"/>
      <c r="AC5" s="37"/>
      <c r="AD5" s="21" t="str">
        <f>IF(Table_Styles[[#This Row],[MR]]&lt;&gt;"",Table_Styles[[#This Row],[MR]],IF(Table_Styles[[#This Row],[MR Default]]&lt;&gt;"",Table_Styles[[#This Row],[MR Default]],""))</f>
        <v/>
      </c>
      <c r="AE5" s="37"/>
      <c r="AF5" s="37"/>
      <c r="AG5" s="21" t="str">
        <f>IF(Table_Styles[[#This Row],[MB]]&lt;&gt;"",Table_Styles[[#This Row],[MB]],IF(Table_Styles[[#This Row],[MB Default]]&lt;&gt;"",Table_Styles[[#This Row],[MB Default]],""))</f>
        <v/>
      </c>
      <c r="AH5" s="37"/>
      <c r="AI5" s="37"/>
      <c r="AJ5" s="21" t="str">
        <f>IF(Table_Styles[[#This Row],[ML]]&lt;&gt;"",Table_Styles[[#This Row],[ML]],IF(Table_Styles[[#This Row],[ML Default]]&lt;&gt;"",Table_Styles[[#This Row],[ML Default]],""))</f>
        <v/>
      </c>
      <c r="AK5" s="37"/>
      <c r="AL5" s="37"/>
      <c r="AM5" s="21" t="str">
        <f>IF(Table_Styles[[#This Row],[PT]]&lt;&gt;"",Table_Styles[[#This Row],[PT]],IF(Table_Styles[[#This Row],[PT Default]]&lt;&gt;"",Table_Styles[[#This Row],[PT Default]],""))</f>
        <v/>
      </c>
      <c r="AN5" s="37"/>
      <c r="AO5" s="37"/>
      <c r="AP5" s="21" t="str">
        <f>IF(Table_Styles[[#This Row],[PR]]&lt;&gt;"",Table_Styles[[#This Row],[PR]],IF(Table_Styles[[#This Row],[PR Default]]&lt;&gt;"",Table_Styles[[#This Row],[PR Default]],""))</f>
        <v/>
      </c>
      <c r="AQ5" s="37"/>
      <c r="AR5" s="37"/>
      <c r="AS5" s="21" t="str">
        <f>IF(Table_Styles[[#This Row],[PB]]&lt;&gt;"",Table_Styles[[#This Row],[PB]],IF(Table_Styles[[#This Row],[PB Default]]&lt;&gt;"",Table_Styles[[#This Row],[PB Default]],""))</f>
        <v/>
      </c>
      <c r="AT5" s="37"/>
      <c r="AU5" s="37"/>
      <c r="AV5" s="21" t="str">
        <f>IF(Table_Styles[[#This Row],[PL]]&lt;&gt;"",Table_Styles[[#This Row],[PL]],IF(Table_Styles[[#This Row],[PL Default]]&lt;&gt;"",Table_Styles[[#This Row],[PL Default]],""))</f>
        <v/>
      </c>
      <c r="AW5" s="37"/>
      <c r="AX5" s="37"/>
      <c r="AY5" s="21" t="str">
        <f>IF(Table_Styles[[#This Row],[BT]]&lt;&gt;"",Table_Styles[[#This Row],[BT]],IF(Table_Styles[[#This Row],[BT Default]]&lt;&gt;"",Table_Styles[[#This Row],[BT Default]],""))</f>
        <v/>
      </c>
      <c r="AZ5" s="37"/>
      <c r="BA5" s="37"/>
      <c r="BB5" s="21" t="str">
        <f>IF(Table_Styles[[#This Row],[BR]]&lt;&gt;"",Table_Styles[[#This Row],[BR]],IF(Table_Styles[[#This Row],[BR Default]]&lt;&gt;"",Table_Styles[[#This Row],[BR Default]],""))</f>
        <v/>
      </c>
      <c r="BC5" s="37"/>
      <c r="BD5" s="37"/>
      <c r="BE5" s="21" t="str">
        <f>IF(Table_Styles[[#This Row],[BB]]&lt;&gt;"",Table_Styles[[#This Row],[BB]],IF(Table_Styles[[#This Row],[BB Default]]&lt;&gt;"",Table_Styles[[#This Row],[BB Default]],""))</f>
        <v/>
      </c>
      <c r="BF5" s="37"/>
      <c r="BG5" s="37"/>
      <c r="BH5" s="21" t="str">
        <f>IF(Table_Styles[[#This Row],[BL]]&lt;&gt;"",Table_Styles[[#This Row],[BL]],IF(Table_Styles[[#This Row],[BL Default]]&lt;&gt;"",Table_Styles[[#This Row],[BL Default]],""))</f>
        <v/>
      </c>
      <c r="BI5" s="37"/>
      <c r="BJ5" s="37"/>
      <c r="BK5" s="21" t="str">
        <f>IF(Table_Styles[[#This Row],[Width]]&lt;&gt;"",Table_Styles[[#This Row],[Width]],IF(Table_Styles[[#This Row],[Width Default]]&lt;&gt;"",Table_Styles[[#This Row],[Width Default]],""))</f>
        <v/>
      </c>
      <c r="BL5" s="37"/>
      <c r="BM5" s="37"/>
      <c r="BN5" s="21" t="str">
        <f>IF(Table_Styles[[#This Row],[Height]]&lt;&gt;"",Table_Styles[[#This Row],[Height]],IF(Table_Styles[[#This Row],[Height Default]]&lt;&gt;"",Table_Styles[[#This Row],[Height Default]],""))</f>
        <v/>
      </c>
      <c r="BO5" s="21"/>
      <c r="BP5" s="21"/>
      <c r="BQ5" s="21" t="str">
        <f>IF(Table_Styles[[#This Row],[Top]]&lt;&gt;"",Table_Styles[[#This Row],[Top]],IF(Table_Styles[[#This Row],[Top Default]]&lt;&gt;"",Table_Styles[[#This Row],[Top Default]],""))</f>
        <v/>
      </c>
      <c r="BR5" s="21"/>
      <c r="BS5" s="21"/>
      <c r="BT5" s="21" t="str">
        <f>IF(Table_Styles[[#This Row],[Right]]&lt;&gt;"",Table_Styles[[#This Row],[Right]],IF(Table_Styles[[#This Row],[Right Default]]&lt;&gt;"",Table_Styles[[#This Row],[Right Default]],""))</f>
        <v/>
      </c>
      <c r="BU5" s="21"/>
      <c r="BV5" s="21"/>
      <c r="BW5" s="21" t="str">
        <f>IF(Table_Styles[[#This Row],[Bottom]]&lt;&gt;"",Table_Styles[[#This Row],[Bottom]],IF(Table_Styles[[#This Row],[Bottom Default]]&lt;&gt;"",Table_Styles[[#This Row],[Bottom Default]],""))</f>
        <v/>
      </c>
      <c r="BX5" s="21"/>
      <c r="BY5" s="21"/>
      <c r="BZ5" s="21" t="str">
        <f>IF(Table_Styles[[#This Row],[Left]]&lt;&gt;"",Table_Styles[[#This Row],[Left]],IF(Table_Styles[[#This Row],[Left Default]]&lt;&gt;"",Table_Styles[[#This Row],[Left Default]],""))</f>
        <v/>
      </c>
      <c r="CA5" s="37"/>
      <c r="CB5" s="21" t="str">
        <f>IF(AND(Table_Styles[[#This Row],[Selector]]&lt;&gt;"",Table_Styles[[#This Row],[Font Family Used]]&lt;&gt;"",Table_Styles[[#This Row],[Font Weight Used]]&lt;&gt;""),Table_Styles[[#This Row],[Font Family Used]]&amp;" "&amp;Table_Styles[[#This Row],[Font Weight Used]],"")</f>
        <v/>
      </c>
      <c r="CC5" s="21" t="str">
        <f ca="1">IF(AND(Table_Styles[[#This Row],[Selector]],COUNTIF(OFFSET(CC:CC,0,0,ROW()-1,1),"="&amp;Table_Styles[[#This Row],[Font]])=0),Table_Styles[[#This Row],[Font]],"")</f>
        <v/>
      </c>
      <c r="CD5" s="21" t="str">
        <f ca="1">IF(Table_Styles[[#This Row],[Unique Font]]&lt;&gt;"",
"{""fontFamily"":"""&amp;Table_Styles[[#This Row],[Font Family Used]]&amp;""",""fontWeight"":"&amp;Table_Styles[[#This Row],[Font Weight Used]]&amp;"}","")</f>
        <v/>
      </c>
      <c r="CE5"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21" t="str">
        <f>IF(AND(Table_Styles[[#This Row],[Selector]]&lt;&gt;"", Table_Styles[[#This Row],[Config Properties]]&lt;&gt;""),
Table_Styles[[#This Row],[Selector]]&amp;" { "&amp;Table_Styles[[#This Row],[Config Properties]]&amp;" }","")</f>
        <v/>
      </c>
      <c r="CG5" s="21" t="str">
        <f xml:space="preserve">
SUBSTITUTE(SUBSTITUTE(SUBSTITUTE(SUBSTITUTE(SUBSTITUTE(SUBSTITUTE(SUBSTITUTE(SUBSTITUTE(Table_Styles[[#This Row],[Config]],
" {","{"),
"{ ","{"),
" }","}"),
"} ","}"),
" ,",","),
", ",","),
" :",":"),
": ",":")</f>
        <v/>
      </c>
    </row>
    <row r="6" spans="2:85" ht="21" customHeight="1">
      <c r="B6" s="20" t="s">
        <v>631</v>
      </c>
      <c r="C6" s="20" t="s">
        <v>632</v>
      </c>
      <c r="D6" s="38"/>
      <c r="E6" s="38" t="str">
        <f>Settings_Styling_Font_Body_Text</f>
        <v>Open Sans</v>
      </c>
      <c r="F6" s="18" t="str">
        <f>IF(Table_Styles[[#This Row],[Font Family]]&lt;&gt;"",Table_Styles[[#This Row],[Font Family]],IF(Table_Styles[[#This Row],[Font Family Default]]&lt;&gt;"",Table_Styles[[#This Row],[Font Family Default]],""))</f>
        <v>Open Sans</v>
      </c>
      <c r="G6" s="38"/>
      <c r="H6" s="94" t="s">
        <v>633</v>
      </c>
      <c r="I6" s="18" t="str">
        <f>IF(Table_Styles[[#This Row],[Font Size]]&lt;&gt;"",Table_Styles[[#This Row],[Font Size]],IF(Table_Styles[[#This Row],[Font Size Default]]&lt;&gt;"",Table_Styles[[#This Row],[Font Size Default]],""))</f>
        <v>15px</v>
      </c>
      <c r="J6" s="38"/>
      <c r="K6" s="38">
        <f>Settings_Styling_Font_Weight_Body_Text</f>
        <v>400</v>
      </c>
      <c r="L6" s="18">
        <f>IF(Table_Styles[[#This Row],[Font Weight]]&lt;&gt;"",Table_Styles[[#This Row],[Font Weight]],IF(Table_Styles[[#This Row],[Font Weight Default]]&lt;&gt;"",Table_Styles[[#This Row],[Font Weight Default]],""))</f>
        <v>400</v>
      </c>
      <c r="M6" s="38"/>
      <c r="N6" s="38" t="str">
        <f>Colour_Foreground_1</f>
        <v>#2F3132</v>
      </c>
      <c r="O6" s="18" t="str">
        <f>IF(Table_Styles[[#This Row],[Colour]]&lt;&gt;"",Table_Styles[[#This Row],[Colour]],IF(Table_Styles[[#This Row],[Colour Default]]&lt;&gt;"",Table_Styles[[#This Row],[Colour Default]],""))</f>
        <v>#2F3132</v>
      </c>
      <c r="P6" s="38"/>
      <c r="Q6" s="38"/>
      <c r="R6" s="18" t="str">
        <f>IF(Table_Styles[[#This Row],[Background]]&lt;&gt;"",Table_Styles[[#This Row],[Background]],IF(Table_Styles[[#This Row],[Background Default]]&lt;&gt;"",Table_Styles[[#This Row],[Background Default]],""))</f>
        <v/>
      </c>
      <c r="S6" s="38"/>
      <c r="T6" s="38"/>
      <c r="U6" s="18" t="str">
        <f>IF(Table_Styles[[#This Row],[Border]]&lt;&gt;"",Table_Styles[[#This Row],[Border]],IF(Table_Styles[[#This Row],[Border Default]]&lt;&gt;"",Table_Styles[[#This Row],[Border Default]],""))</f>
        <v/>
      </c>
      <c r="V6" s="38"/>
      <c r="W6" s="38"/>
      <c r="X6" s="18" t="str">
        <f>IF(Table_Styles[[#This Row],[Border Radius]]&lt;&gt;"",Table_Styles[[#This Row],[Border Radius]],IF(Table_Styles[[#This Row],[Border Radius Default]]&lt;&gt;"",Table_Styles[[#This Row],[Border Radius Default]],""))</f>
        <v/>
      </c>
      <c r="Y6" s="38"/>
      <c r="Z6" s="38"/>
      <c r="AA6" s="18" t="str">
        <f>IF(Table_Styles[[#This Row],[MT]]&lt;&gt;"",Table_Styles[[#This Row],[MT]],IF(Table_Styles[[#This Row],[MT Default]]&lt;&gt;"",Table_Styles[[#This Row],[MT Default]],""))</f>
        <v/>
      </c>
      <c r="AB6" s="38" t="s">
        <v>102</v>
      </c>
      <c r="AC6" s="38" t="s">
        <v>634</v>
      </c>
      <c r="AD6" s="18" t="str">
        <f>IF(Table_Styles[[#This Row],[MR]]&lt;&gt;"",Table_Styles[[#This Row],[MR]],IF(Table_Styles[[#This Row],[MR Default]]&lt;&gt;"",Table_Styles[[#This Row],[MR Default]],""))</f>
        <v>0</v>
      </c>
      <c r="AE6" s="38"/>
      <c r="AF6" s="38" t="s">
        <v>633</v>
      </c>
      <c r="AG6" s="18" t="str">
        <f>IF(Table_Styles[[#This Row],[MB]]&lt;&gt;"",Table_Styles[[#This Row],[MB]],IF(Table_Styles[[#This Row],[MB Default]]&lt;&gt;"",Table_Styles[[#This Row],[MB Default]],""))</f>
        <v>15px</v>
      </c>
      <c r="AH6" s="38" t="s">
        <v>102</v>
      </c>
      <c r="AI6" s="38" t="s">
        <v>634</v>
      </c>
      <c r="AJ6" s="18" t="str">
        <f>IF(Table_Styles[[#This Row],[ML]]&lt;&gt;"",Table_Styles[[#This Row],[ML]],IF(Table_Styles[[#This Row],[ML Default]]&lt;&gt;"",Table_Styles[[#This Row],[ML Default]],""))</f>
        <v>0</v>
      </c>
      <c r="AK6" s="38"/>
      <c r="AL6" s="38"/>
      <c r="AM6" s="18" t="str">
        <f>IF(Table_Styles[[#This Row],[PT]]&lt;&gt;"",Table_Styles[[#This Row],[PT]],IF(Table_Styles[[#This Row],[PT Default]]&lt;&gt;"",Table_Styles[[#This Row],[PT Default]],""))</f>
        <v/>
      </c>
      <c r="AN6" s="38"/>
      <c r="AO6" s="38"/>
      <c r="AP6" s="18" t="str">
        <f>IF(Table_Styles[[#This Row],[PR]]&lt;&gt;"",Table_Styles[[#This Row],[PR]],IF(Table_Styles[[#This Row],[PR Default]]&lt;&gt;"",Table_Styles[[#This Row],[PR Default]],""))</f>
        <v/>
      </c>
      <c r="AQ6" s="38"/>
      <c r="AR6" s="38"/>
      <c r="AS6" s="18" t="str">
        <f>IF(Table_Styles[[#This Row],[PB]]&lt;&gt;"",Table_Styles[[#This Row],[PB]],IF(Table_Styles[[#This Row],[PB Default]]&lt;&gt;"",Table_Styles[[#This Row],[PB Default]],""))</f>
        <v/>
      </c>
      <c r="AT6" s="38"/>
      <c r="AU6" s="38"/>
      <c r="AV6" s="18" t="str">
        <f>IF(Table_Styles[[#This Row],[PL]]&lt;&gt;"",Table_Styles[[#This Row],[PL]],IF(Table_Styles[[#This Row],[PL Default]]&lt;&gt;"",Table_Styles[[#This Row],[PL Default]],""))</f>
        <v/>
      </c>
      <c r="AW6" s="38"/>
      <c r="AX6" s="38"/>
      <c r="AY6" s="18" t="str">
        <f>IF(Table_Styles[[#This Row],[BT]]&lt;&gt;"",Table_Styles[[#This Row],[BT]],IF(Table_Styles[[#This Row],[BT Default]]&lt;&gt;"",Table_Styles[[#This Row],[BT Default]],""))</f>
        <v/>
      </c>
      <c r="AZ6" s="38"/>
      <c r="BA6" s="38"/>
      <c r="BB6" s="18" t="str">
        <f>IF(Table_Styles[[#This Row],[BR]]&lt;&gt;"",Table_Styles[[#This Row],[BR]],IF(Table_Styles[[#This Row],[BR Default]]&lt;&gt;"",Table_Styles[[#This Row],[BR Default]],""))</f>
        <v/>
      </c>
      <c r="BC6" s="38"/>
      <c r="BD6" s="38"/>
      <c r="BE6" s="18" t="str">
        <f>IF(Table_Styles[[#This Row],[BB]]&lt;&gt;"",Table_Styles[[#This Row],[BB]],IF(Table_Styles[[#This Row],[BB Default]]&lt;&gt;"",Table_Styles[[#This Row],[BB Default]],""))</f>
        <v/>
      </c>
      <c r="BF6" s="38"/>
      <c r="BG6" s="38"/>
      <c r="BH6" s="18" t="str">
        <f>IF(Table_Styles[[#This Row],[BL]]&lt;&gt;"",Table_Styles[[#This Row],[BL]],IF(Table_Styles[[#This Row],[BL Default]]&lt;&gt;"",Table_Styles[[#This Row],[BL Default]],""))</f>
        <v/>
      </c>
      <c r="BI6" s="38"/>
      <c r="BJ6" s="38"/>
      <c r="BK6" s="18" t="str">
        <f>IF(Table_Styles[[#This Row],[Width]]&lt;&gt;"",Table_Styles[[#This Row],[Width]],IF(Table_Styles[[#This Row],[Width Default]]&lt;&gt;"",Table_Styles[[#This Row],[Width Default]],""))</f>
        <v/>
      </c>
      <c r="BL6" s="38"/>
      <c r="BM6" s="38"/>
      <c r="BN6" s="18" t="str">
        <f>IF(Table_Styles[[#This Row],[Height]]&lt;&gt;"",Table_Styles[[#This Row],[Height]],IF(Table_Styles[[#This Row],[Height Default]]&lt;&gt;"",Table_Styles[[#This Row],[Height Default]],""))</f>
        <v/>
      </c>
      <c r="BO6" s="18"/>
      <c r="BP6" s="18"/>
      <c r="BQ6" s="18" t="str">
        <f>IF(Table_Styles[[#This Row],[Top]]&lt;&gt;"",Table_Styles[[#This Row],[Top]],IF(Table_Styles[[#This Row],[Top Default]]&lt;&gt;"",Table_Styles[[#This Row],[Top Default]],""))</f>
        <v/>
      </c>
      <c r="BR6" s="18"/>
      <c r="BS6" s="18"/>
      <c r="BT6" s="18" t="str">
        <f>IF(Table_Styles[[#This Row],[Right]]&lt;&gt;"",Table_Styles[[#This Row],[Right]],IF(Table_Styles[[#This Row],[Right Default]]&lt;&gt;"",Table_Styles[[#This Row],[Right Default]],""))</f>
        <v/>
      </c>
      <c r="BU6" s="18"/>
      <c r="BV6" s="18"/>
      <c r="BW6" s="18" t="str">
        <f>IF(Table_Styles[[#This Row],[Bottom]]&lt;&gt;"",Table_Styles[[#This Row],[Bottom]],IF(Table_Styles[[#This Row],[Bottom Default]]&lt;&gt;"",Table_Styles[[#This Row],[Bottom Default]],""))</f>
        <v/>
      </c>
      <c r="BX6" s="18"/>
      <c r="BY6" s="18"/>
      <c r="BZ6" s="18" t="str">
        <f>IF(Table_Styles[[#This Row],[Left]]&lt;&gt;"",Table_Styles[[#This Row],[Left]],IF(Table_Styles[[#This Row],[Left Default]]&lt;&gt;"",Table_Styles[[#This Row],[Left Default]],""))</f>
        <v/>
      </c>
      <c r="CA6" s="38"/>
      <c r="CB6" s="20" t="str">
        <f>IF(AND(Table_Styles[[#This Row],[Selector]]&lt;&gt;"",Table_Styles[[#This Row],[Font Family Used]]&lt;&gt;"",Table_Styles[[#This Row],[Font Weight Used]]&lt;&gt;""),Table_Styles[[#This Row],[Font Family Used]]&amp;" "&amp;Table_Styles[[#This Row],[Font Weight Used]],"")</f>
        <v>Open Sans 400</v>
      </c>
      <c r="CC6" s="20" t="str">
        <f ca="1">IF(AND(Table_Styles[[#This Row],[Selector]],COUNTIF(OFFSET(CC:CC,0,0,ROW()-1,1),"="&amp;Table_Styles[[#This Row],[Font]])=0),Table_Styles[[#This Row],[Font]],"")</f>
        <v>Open Sans 400</v>
      </c>
      <c r="CD6" s="20" t="str">
        <f ca="1">IF(Table_Styles[[#This Row],[Unique Font]]&lt;&gt;"",
"{""fontFamily"":"""&amp;Table_Styles[[#This Row],[Font Family Used]]&amp;""",""fontWeight"":"&amp;Table_Styles[[#This Row],[Font Weight Used]]&amp;"}","")</f>
        <v>{"fontFamily":"Open Sans","fontWeight":400}</v>
      </c>
      <c r="CE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#2F3132;margin-right: 0;margin-bottom: 15px;margin-left: 0</v>
      </c>
      <c r="CF6" s="20" t="str">
        <f>IF(AND(Table_Styles[[#This Row],[Selector]]&lt;&gt;"", Table_Styles[[#This Row],[Config Properties]]&lt;&gt;""),
Table_Styles[[#This Row],[Selector]]&amp;" { "&amp;Table_Styles[[#This Row],[Config Properties]]&amp;" }","")</f>
        <v>body { font-family: 'Open Sans';font-size: 15px;font-weight: 400;color: #2F3132;margin-right: 0;margin-bottom: 15px;margin-left: 0 }</v>
      </c>
      <c r="CG6" s="20" t="str">
        <f xml:space="preserve">
SUBSTITUTE(SUBSTITUTE(SUBSTITUTE(SUBSTITUTE(SUBSTITUTE(SUBSTITUTE(SUBSTITUTE(SUBSTITUTE(Table_Styles[[#This Row],[Config]],
" {","{"),
"{ ","{"),
" }","}"),
"} ","}"),
" ,",","),
", ",","),
" :",":"),
": ",":")</f>
        <v>body{font-family:'Open Sans';font-size:15px;font-weight:400;color:#2F3132;margin-right:0;margin-bottom:15px;margin-left:0}</v>
      </c>
    </row>
    <row r="7" spans="2:85" ht="21" customHeight="1">
      <c r="B7" s="20" t="s">
        <v>635</v>
      </c>
      <c r="C7" s="41" t="s">
        <v>636</v>
      </c>
      <c r="D7" s="38"/>
      <c r="E7" s="38"/>
      <c r="F7" s="18" t="str">
        <f>IF(Table_Styles[[#This Row],[Font Family]]&lt;&gt;"",Table_Styles[[#This Row],[Font Family]],IF(Table_Styles[[#This Row],[Font Family Default]]&lt;&gt;"",Table_Styles[[#This Row],[Font Family Default]],""))</f>
        <v/>
      </c>
      <c r="G7" s="38"/>
      <c r="H7" s="38"/>
      <c r="I7" s="18" t="str">
        <f>IF(Table_Styles[[#This Row],[Font Size]]&lt;&gt;"",Table_Styles[[#This Row],[Font Size]],IF(Table_Styles[[#This Row],[Font Size Default]]&lt;&gt;"",Table_Styles[[#This Row],[Font Size Default]],""))</f>
        <v/>
      </c>
      <c r="J7" s="38"/>
      <c r="K7" s="38"/>
      <c r="L7" s="18" t="str">
        <f>IF(Table_Styles[[#This Row],[Font Weight]]&lt;&gt;"",Table_Styles[[#This Row],[Font Weight]],IF(Table_Styles[[#This Row],[Font Weight Default]]&lt;&gt;"",Table_Styles[[#This Row],[Font Weight Default]],""))</f>
        <v/>
      </c>
      <c r="M7" s="38"/>
      <c r="N7" s="38"/>
      <c r="O7" s="18" t="str">
        <f>IF(Table_Styles[[#This Row],[Colour]]&lt;&gt;"",Table_Styles[[#This Row],[Colour]],IF(Table_Styles[[#This Row],[Colour Default]]&lt;&gt;"",Table_Styles[[#This Row],[Colour Default]],""))</f>
        <v/>
      </c>
      <c r="P7" s="38"/>
      <c r="Q7" s="38"/>
      <c r="R7" s="18" t="str">
        <f>IF(Table_Styles[[#This Row],[Background]]&lt;&gt;"",Table_Styles[[#This Row],[Background]],IF(Table_Styles[[#This Row],[Background Default]]&lt;&gt;"",Table_Styles[[#This Row],[Background Default]],""))</f>
        <v/>
      </c>
      <c r="S7" s="38"/>
      <c r="T7" s="38"/>
      <c r="U7" s="18" t="str">
        <f>IF(Table_Styles[[#This Row],[Border]]&lt;&gt;"",Table_Styles[[#This Row],[Border]],IF(Table_Styles[[#This Row],[Border Default]]&lt;&gt;"",Table_Styles[[#This Row],[Border Default]],""))</f>
        <v/>
      </c>
      <c r="V7" s="38"/>
      <c r="W7" s="38"/>
      <c r="X7" s="18" t="str">
        <f>IF(Table_Styles[[#This Row],[Border Radius]]&lt;&gt;"",Table_Styles[[#This Row],[Border Radius]],IF(Table_Styles[[#This Row],[Border Radius Default]]&lt;&gt;"",Table_Styles[[#This Row],[Border Radius Default]],""))</f>
        <v/>
      </c>
      <c r="Y7" s="38"/>
      <c r="Z7" s="38"/>
      <c r="AA7" s="18" t="str">
        <f>IF(Table_Styles[[#This Row],[MT]]&lt;&gt;"",Table_Styles[[#This Row],[MT]],IF(Table_Styles[[#This Row],[MT Default]]&lt;&gt;"",Table_Styles[[#This Row],[MT Default]],""))</f>
        <v/>
      </c>
      <c r="AB7" s="38"/>
      <c r="AC7" s="38"/>
      <c r="AD7" s="18" t="str">
        <f>IF(Table_Styles[[#This Row],[MR]]&lt;&gt;"",Table_Styles[[#This Row],[MR]],IF(Table_Styles[[#This Row],[MR Default]]&lt;&gt;"",Table_Styles[[#This Row],[MR Default]],""))</f>
        <v/>
      </c>
      <c r="AE7" s="38"/>
      <c r="AF7" s="38"/>
      <c r="AG7" s="18" t="str">
        <f>IF(Table_Styles[[#This Row],[MB]]&lt;&gt;"",Table_Styles[[#This Row],[MB]],IF(Table_Styles[[#This Row],[MB Default]]&lt;&gt;"",Table_Styles[[#This Row],[MB Default]],""))</f>
        <v/>
      </c>
      <c r="AH7" s="38"/>
      <c r="AI7" s="38"/>
      <c r="AJ7" s="18" t="str">
        <f>IF(Table_Styles[[#This Row],[ML]]&lt;&gt;"",Table_Styles[[#This Row],[ML]],IF(Table_Styles[[#This Row],[ML Default]]&lt;&gt;"",Table_Styles[[#This Row],[ML Default]],""))</f>
        <v/>
      </c>
      <c r="AK7" s="38"/>
      <c r="AL7" s="38"/>
      <c r="AM7" s="18" t="str">
        <f>IF(Table_Styles[[#This Row],[PT]]&lt;&gt;"",Table_Styles[[#This Row],[PT]],IF(Table_Styles[[#This Row],[PT Default]]&lt;&gt;"",Table_Styles[[#This Row],[PT Default]],""))</f>
        <v/>
      </c>
      <c r="AN7" s="38"/>
      <c r="AO7" s="38"/>
      <c r="AP7" s="18" t="str">
        <f>IF(Table_Styles[[#This Row],[PR]]&lt;&gt;"",Table_Styles[[#This Row],[PR]],IF(Table_Styles[[#This Row],[PR Default]]&lt;&gt;"",Table_Styles[[#This Row],[PR Default]],""))</f>
        <v/>
      </c>
      <c r="AQ7" s="38"/>
      <c r="AR7" s="38"/>
      <c r="AS7" s="18" t="str">
        <f>IF(Table_Styles[[#This Row],[PB]]&lt;&gt;"",Table_Styles[[#This Row],[PB]],IF(Table_Styles[[#This Row],[PB Default]]&lt;&gt;"",Table_Styles[[#This Row],[PB Default]],""))</f>
        <v/>
      </c>
      <c r="AT7" s="38"/>
      <c r="AU7" s="38"/>
      <c r="AV7" s="18" t="str">
        <f>IF(Table_Styles[[#This Row],[PL]]&lt;&gt;"",Table_Styles[[#This Row],[PL]],IF(Table_Styles[[#This Row],[PL Default]]&lt;&gt;"",Table_Styles[[#This Row],[PL Default]],""))</f>
        <v/>
      </c>
      <c r="AW7" s="38"/>
      <c r="AX7" s="38"/>
      <c r="AY7" s="18" t="str">
        <f>IF(Table_Styles[[#This Row],[BT]]&lt;&gt;"",Table_Styles[[#This Row],[BT]],IF(Table_Styles[[#This Row],[BT Default]]&lt;&gt;"",Table_Styles[[#This Row],[BT Default]],""))</f>
        <v/>
      </c>
      <c r="AZ7" s="38"/>
      <c r="BA7" s="38"/>
      <c r="BB7" s="18" t="str">
        <f>IF(Table_Styles[[#This Row],[BR]]&lt;&gt;"",Table_Styles[[#This Row],[BR]],IF(Table_Styles[[#This Row],[BR Default]]&lt;&gt;"",Table_Styles[[#This Row],[BR Default]],""))</f>
        <v/>
      </c>
      <c r="BC7" s="38"/>
      <c r="BD7" s="38"/>
      <c r="BE7" s="18" t="str">
        <f>IF(Table_Styles[[#This Row],[BB]]&lt;&gt;"",Table_Styles[[#This Row],[BB]],IF(Table_Styles[[#This Row],[BB Default]]&lt;&gt;"",Table_Styles[[#This Row],[BB Default]],""))</f>
        <v/>
      </c>
      <c r="BF7" s="38"/>
      <c r="BG7" s="38"/>
      <c r="BH7" s="18" t="str">
        <f>IF(Table_Styles[[#This Row],[BL]]&lt;&gt;"",Table_Styles[[#This Row],[BL]],IF(Table_Styles[[#This Row],[BL Default]]&lt;&gt;"",Table_Styles[[#This Row],[BL Default]],""))</f>
        <v/>
      </c>
      <c r="BI7" s="38"/>
      <c r="BJ7" s="38"/>
      <c r="BK7" s="18" t="str">
        <f>IF(Table_Styles[[#This Row],[Width]]&lt;&gt;"",Table_Styles[[#This Row],[Width]],IF(Table_Styles[[#This Row],[Width Default]]&lt;&gt;"",Table_Styles[[#This Row],[Width Default]],""))</f>
        <v/>
      </c>
      <c r="BL7" s="38"/>
      <c r="BM7" s="38"/>
      <c r="BN7" s="18" t="str">
        <f>IF(Table_Styles[[#This Row],[Height]]&lt;&gt;"",Table_Styles[[#This Row],[Height]],IF(Table_Styles[[#This Row],[Height Default]]&lt;&gt;"",Table_Styles[[#This Row],[Height Default]],""))</f>
        <v/>
      </c>
      <c r="BO7" s="18"/>
      <c r="BP7" s="18"/>
      <c r="BQ7" s="18" t="str">
        <f>IF(Table_Styles[[#This Row],[Top]]&lt;&gt;"",Table_Styles[[#This Row],[Top]],IF(Table_Styles[[#This Row],[Top Default]]&lt;&gt;"",Table_Styles[[#This Row],[Top Default]],""))</f>
        <v/>
      </c>
      <c r="BR7" s="18"/>
      <c r="BS7" s="18"/>
      <c r="BT7" s="18" t="str">
        <f>IF(Table_Styles[[#This Row],[Right]]&lt;&gt;"",Table_Styles[[#This Row],[Right]],IF(Table_Styles[[#This Row],[Right Default]]&lt;&gt;"",Table_Styles[[#This Row],[Right Default]],""))</f>
        <v/>
      </c>
      <c r="BU7" s="18"/>
      <c r="BV7" s="18"/>
      <c r="BW7" s="18" t="str">
        <f>IF(Table_Styles[[#This Row],[Bottom]]&lt;&gt;"",Table_Styles[[#This Row],[Bottom]],IF(Table_Styles[[#This Row],[Bottom Default]]&lt;&gt;"",Table_Styles[[#This Row],[Bottom Default]],""))</f>
        <v/>
      </c>
      <c r="BX7" s="18"/>
      <c r="BY7" s="18"/>
      <c r="BZ7" s="18" t="str">
        <f>IF(Table_Styles[[#This Row],[Left]]&lt;&gt;"",Table_Styles[[#This Row],[Left]],IF(Table_Styles[[#This Row],[Left Default]]&lt;&gt;"",Table_Styles[[#This Row],[Left Default]],""))</f>
        <v/>
      </c>
      <c r="CA7" s="38"/>
      <c r="CB7" s="20" t="str">
        <f>IF(AND(Table_Styles[[#This Row],[Selector]]&lt;&gt;"",Table_Styles[[#This Row],[Font Family Used]]&lt;&gt;"",Table_Styles[[#This Row],[Font Weight Used]]&lt;&gt;""),Table_Styles[[#This Row],[Font Family Used]]&amp;" "&amp;Table_Styles[[#This Row],[Font Weight Used]],"")</f>
        <v/>
      </c>
      <c r="CC7" s="20" t="str">
        <f ca="1">IF(AND(Table_Styles[[#This Row],[Selector]],COUNTIF(OFFSET(CC:CC,0,0,ROW()-1,1),"="&amp;Table_Styles[[#This Row],[Font]])=0),Table_Styles[[#This Row],[Font]],"")</f>
        <v/>
      </c>
      <c r="CD7" s="20" t="str">
        <f ca="1">IF(Table_Styles[[#This Row],[Unique Font]]&lt;&gt;"",
"{""fontFamily"":"""&amp;Table_Styles[[#This Row],[Font Family Used]]&amp;""",""fontWeight"":"&amp;Table_Styles[[#This Row],[Font Weight Used]]&amp;"}","")</f>
        <v/>
      </c>
      <c r="CE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20" t="str">
        <f>IF(AND(Table_Styles[[#This Row],[Selector]]&lt;&gt;"", Table_Styles[[#This Row],[Config Properties]]&lt;&gt;""),
Table_Styles[[#This Row],[Selector]]&amp;" { "&amp;Table_Styles[[#This Row],[Config Properties]]&amp;" }","")</f>
        <v/>
      </c>
      <c r="CG7" s="20" t="str">
        <f xml:space="preserve">
SUBSTITUTE(SUBSTITUTE(SUBSTITUTE(SUBSTITUTE(SUBSTITUTE(SUBSTITUTE(SUBSTITUTE(SUBSTITUTE(Table_Styles[[#This Row],[Config]],
" {","{"),
"{ ","{"),
" }","}"),
"} ","}"),
" ,",","),
", ",","),
" :",":"),
": ",":")</f>
        <v/>
      </c>
    </row>
    <row r="8" spans="2:85" ht="21" customHeight="1">
      <c r="B8" s="20" t="s">
        <v>637</v>
      </c>
      <c r="C8" s="20" t="s">
        <v>638</v>
      </c>
      <c r="D8" s="38"/>
      <c r="E8" s="38" t="str">
        <f>Settings_Styling_Font_Headings</f>
        <v>Dosis</v>
      </c>
      <c r="F8" s="18" t="str">
        <f>IF(Table_Styles[[#This Row],[Font Family]]&lt;&gt;"",Table_Styles[[#This Row],[Font Family]],IF(Table_Styles[[#This Row],[Font Family Default]]&lt;&gt;"",Table_Styles[[#This Row],[Font Family Default]],""))</f>
        <v>Dosis</v>
      </c>
      <c r="G8" s="38"/>
      <c r="H8" s="38" t="s">
        <v>639</v>
      </c>
      <c r="I8" s="18" t="str">
        <f>IF(Table_Styles[[#This Row],[Font Size]]&lt;&gt;"",Table_Styles[[#This Row],[Font Size]],IF(Table_Styles[[#This Row],[Font Size Default]]&lt;&gt;"",Table_Styles[[#This Row],[Font Size Default]],""))</f>
        <v>45px</v>
      </c>
      <c r="J8" s="38"/>
      <c r="K8" s="38">
        <f>Settings_Styling_Font_Weight_Headings</f>
        <v>400</v>
      </c>
      <c r="L8" s="18">
        <f>IF(Table_Styles[[#This Row],[Font Weight]]&lt;&gt;"",Table_Styles[[#This Row],[Font Weight]],IF(Table_Styles[[#This Row],[Font Weight Default]]&lt;&gt;"",Table_Styles[[#This Row],[Font Weight Default]],""))</f>
        <v>400</v>
      </c>
      <c r="M8" s="38"/>
      <c r="N8" s="38" t="str">
        <f>Colour_Foreground_1</f>
        <v>#2F3132</v>
      </c>
      <c r="O8" s="18" t="str">
        <f>IF(Table_Styles[[#This Row],[Colour]]&lt;&gt;"",Table_Styles[[#This Row],[Colour]],IF(Table_Styles[[#This Row],[Colour Default]]&lt;&gt;"",Table_Styles[[#This Row],[Colour Default]],""))</f>
        <v>#2F3132</v>
      </c>
      <c r="P8" s="38"/>
      <c r="Q8" s="38"/>
      <c r="R8" s="18" t="str">
        <f>IF(Table_Styles[[#This Row],[Background]]&lt;&gt;"",Table_Styles[[#This Row],[Background]],IF(Table_Styles[[#This Row],[Background Default]]&lt;&gt;"",Table_Styles[[#This Row],[Background Default]],""))</f>
        <v/>
      </c>
      <c r="S8" s="38"/>
      <c r="T8" s="38"/>
      <c r="U8" s="18" t="str">
        <f>IF(Table_Styles[[#This Row],[Border]]&lt;&gt;"",Table_Styles[[#This Row],[Border]],IF(Table_Styles[[#This Row],[Border Default]]&lt;&gt;"",Table_Styles[[#This Row],[Border Default]],""))</f>
        <v/>
      </c>
      <c r="V8" s="38"/>
      <c r="W8" s="38"/>
      <c r="X8" s="18" t="str">
        <f>IF(Table_Styles[[#This Row],[Border Radius]]&lt;&gt;"",Table_Styles[[#This Row],[Border Radius]],IF(Table_Styles[[#This Row],[Border Radius Default]]&lt;&gt;"",Table_Styles[[#This Row],[Border Radius Default]],""))</f>
        <v/>
      </c>
      <c r="Y8" s="38"/>
      <c r="Z8" s="38" t="s">
        <v>640</v>
      </c>
      <c r="AA8" s="18" t="str">
        <f>IF(Table_Styles[[#This Row],[MT]]&lt;&gt;"",Table_Styles[[#This Row],[MT]],IF(Table_Styles[[#This Row],[MT Default]]&lt;&gt;"",Table_Styles[[#This Row],[MT Default]],""))</f>
        <v>40px</v>
      </c>
      <c r="AB8" s="38"/>
      <c r="AC8" s="38" t="s">
        <v>634</v>
      </c>
      <c r="AD8" s="18" t="str">
        <f>IF(Table_Styles[[#This Row],[MR]]&lt;&gt;"",Table_Styles[[#This Row],[MR]],IF(Table_Styles[[#This Row],[MR Default]]&lt;&gt;"",Table_Styles[[#This Row],[MR Default]],""))</f>
        <v>30px</v>
      </c>
      <c r="AE8" s="38"/>
      <c r="AF8" s="38" t="s">
        <v>640</v>
      </c>
      <c r="AG8" s="18" t="str">
        <f>IF(Table_Styles[[#This Row],[MB]]&lt;&gt;"",Table_Styles[[#This Row],[MB]],IF(Table_Styles[[#This Row],[MB Default]]&lt;&gt;"",Table_Styles[[#This Row],[MB Default]],""))</f>
        <v>40px</v>
      </c>
      <c r="AH8" s="38"/>
      <c r="AI8" s="38" t="s">
        <v>634</v>
      </c>
      <c r="AJ8" s="18" t="str">
        <f>IF(Table_Styles[[#This Row],[ML]]&lt;&gt;"",Table_Styles[[#This Row],[ML]],IF(Table_Styles[[#This Row],[ML Default]]&lt;&gt;"",Table_Styles[[#This Row],[ML Default]],""))</f>
        <v>30px</v>
      </c>
      <c r="AK8" s="38"/>
      <c r="AL8" s="38"/>
      <c r="AM8" s="18" t="str">
        <f>IF(Table_Styles[[#This Row],[PT]]&lt;&gt;"",Table_Styles[[#This Row],[PT]],IF(Table_Styles[[#This Row],[PT Default]]&lt;&gt;"",Table_Styles[[#This Row],[PT Default]],""))</f>
        <v/>
      </c>
      <c r="AN8" s="38"/>
      <c r="AO8" s="38"/>
      <c r="AP8" s="18" t="str">
        <f>IF(Table_Styles[[#This Row],[PR]]&lt;&gt;"",Table_Styles[[#This Row],[PR]],IF(Table_Styles[[#This Row],[PR Default]]&lt;&gt;"",Table_Styles[[#This Row],[PR Default]],""))</f>
        <v/>
      </c>
      <c r="AQ8" s="38"/>
      <c r="AR8" s="38"/>
      <c r="AS8" s="18" t="str">
        <f>IF(Table_Styles[[#This Row],[PB]]&lt;&gt;"",Table_Styles[[#This Row],[PB]],IF(Table_Styles[[#This Row],[PB Default]]&lt;&gt;"",Table_Styles[[#This Row],[PB Default]],""))</f>
        <v/>
      </c>
      <c r="AT8" s="38"/>
      <c r="AU8" s="38"/>
      <c r="AV8" s="18" t="str">
        <f>IF(Table_Styles[[#This Row],[PL]]&lt;&gt;"",Table_Styles[[#This Row],[PL]],IF(Table_Styles[[#This Row],[PL Default]]&lt;&gt;"",Table_Styles[[#This Row],[PL Default]],""))</f>
        <v/>
      </c>
      <c r="AW8" s="38"/>
      <c r="AX8" s="38"/>
      <c r="AY8" s="18" t="str">
        <f>IF(Table_Styles[[#This Row],[BT]]&lt;&gt;"",Table_Styles[[#This Row],[BT]],IF(Table_Styles[[#This Row],[BT Default]]&lt;&gt;"",Table_Styles[[#This Row],[BT Default]],""))</f>
        <v/>
      </c>
      <c r="AZ8" s="38"/>
      <c r="BA8" s="38"/>
      <c r="BB8" s="18" t="str">
        <f>IF(Table_Styles[[#This Row],[BR]]&lt;&gt;"",Table_Styles[[#This Row],[BR]],IF(Table_Styles[[#This Row],[BR Default]]&lt;&gt;"",Table_Styles[[#This Row],[BR Default]],""))</f>
        <v/>
      </c>
      <c r="BC8" s="38"/>
      <c r="BD8" s="38"/>
      <c r="BE8" s="18" t="str">
        <f>IF(Table_Styles[[#This Row],[BB]]&lt;&gt;"",Table_Styles[[#This Row],[BB]],IF(Table_Styles[[#This Row],[BB Default]]&lt;&gt;"",Table_Styles[[#This Row],[BB Default]],""))</f>
        <v/>
      </c>
      <c r="BF8" s="38"/>
      <c r="BG8" s="38"/>
      <c r="BH8" s="18" t="str">
        <f>IF(Table_Styles[[#This Row],[BL]]&lt;&gt;"",Table_Styles[[#This Row],[BL]],IF(Table_Styles[[#This Row],[BL Default]]&lt;&gt;"",Table_Styles[[#This Row],[BL Default]],""))</f>
        <v/>
      </c>
      <c r="BI8" s="38"/>
      <c r="BJ8" s="38"/>
      <c r="BK8" s="18" t="str">
        <f>IF(Table_Styles[[#This Row],[Width]]&lt;&gt;"",Table_Styles[[#This Row],[Width]],IF(Table_Styles[[#This Row],[Width Default]]&lt;&gt;"",Table_Styles[[#This Row],[Width Default]],""))</f>
        <v/>
      </c>
      <c r="BL8" s="38"/>
      <c r="BM8" s="38"/>
      <c r="BN8" s="18" t="str">
        <f>IF(Table_Styles[[#This Row],[Height]]&lt;&gt;"",Table_Styles[[#This Row],[Height]],IF(Table_Styles[[#This Row],[Height Default]]&lt;&gt;"",Table_Styles[[#This Row],[Height Default]],""))</f>
        <v/>
      </c>
      <c r="BO8" s="18"/>
      <c r="BP8" s="18"/>
      <c r="BQ8" s="18" t="str">
        <f>IF(Table_Styles[[#This Row],[Top]]&lt;&gt;"",Table_Styles[[#This Row],[Top]],IF(Table_Styles[[#This Row],[Top Default]]&lt;&gt;"",Table_Styles[[#This Row],[Top Default]],""))</f>
        <v/>
      </c>
      <c r="BR8" s="18"/>
      <c r="BS8" s="18"/>
      <c r="BT8" s="18" t="str">
        <f>IF(Table_Styles[[#This Row],[Right]]&lt;&gt;"",Table_Styles[[#This Row],[Right]],IF(Table_Styles[[#This Row],[Right Default]]&lt;&gt;"",Table_Styles[[#This Row],[Right Default]],""))</f>
        <v/>
      </c>
      <c r="BU8" s="18"/>
      <c r="BV8" s="18"/>
      <c r="BW8" s="18" t="str">
        <f>IF(Table_Styles[[#This Row],[Bottom]]&lt;&gt;"",Table_Styles[[#This Row],[Bottom]],IF(Table_Styles[[#This Row],[Bottom Default]]&lt;&gt;"",Table_Styles[[#This Row],[Bottom Default]],""))</f>
        <v/>
      </c>
      <c r="BX8" s="18"/>
      <c r="BY8" s="18"/>
      <c r="BZ8" s="18" t="str">
        <f>IF(Table_Styles[[#This Row],[Left]]&lt;&gt;"",Table_Styles[[#This Row],[Left]],IF(Table_Styles[[#This Row],[Left Default]]&lt;&gt;"",Table_Styles[[#This Row],[Left Default]],""))</f>
        <v/>
      </c>
      <c r="CA8" s="38"/>
      <c r="CB8" s="20" t="str">
        <f>IF(AND(Table_Styles[[#This Row],[Selector]]&lt;&gt;"",Table_Styles[[#This Row],[Font Family Used]]&lt;&gt;"",Table_Styles[[#This Row],[Font Weight Used]]&lt;&gt;""),Table_Styles[[#This Row],[Font Family Used]]&amp;" "&amp;Table_Styles[[#This Row],[Font Weight Used]],"")</f>
        <v>Dosis 400</v>
      </c>
      <c r="CC8" s="20" t="str">
        <f ca="1">IF(AND(Table_Styles[[#This Row],[Selector]],COUNTIF(OFFSET(CC:CC,0,0,ROW()-1,1),"="&amp;Table_Styles[[#This Row],[Font]])=0),Table_Styles[[#This Row],[Font]],"")</f>
        <v>Dosis 400</v>
      </c>
      <c r="CD8" s="20" t="str">
        <f ca="1">IF(Table_Styles[[#This Row],[Unique Font]]&lt;&gt;"",
"{""fontFamily"":"""&amp;Table_Styles[[#This Row],[Font Family Used]]&amp;""",""fontWeight"":"&amp;Table_Styles[[#This Row],[Font Weight Used]]&amp;"}","")</f>
        <v>{"fontFamily":"Dosis","fontWeight":400}</v>
      </c>
      <c r="CE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45px;font-weight: 400;color: #2F3132;margin-top: 40px;margin-right: 30px;margin-bottom: 40px;margin-left: 30px</v>
      </c>
      <c r="CF8" s="20" t="str">
        <f>IF(AND(Table_Styles[[#This Row],[Selector]]&lt;&gt;"", Table_Styles[[#This Row],[Config Properties]]&lt;&gt;""),
Table_Styles[[#This Row],[Selector]]&amp;" { "&amp;Table_Styles[[#This Row],[Config Properties]]&amp;" }","")</f>
        <v>h1 { font-family: 'Dosis';font-size: 45px;font-weight: 400;color: #2F3132;margin-top: 40px;margin-right: 30px;margin-bottom: 40px;margin-left: 30px }</v>
      </c>
      <c r="CG8" s="20" t="str">
        <f xml:space="preserve">
SUBSTITUTE(SUBSTITUTE(SUBSTITUTE(SUBSTITUTE(SUBSTITUTE(SUBSTITUTE(SUBSTITUTE(SUBSTITUTE(Table_Styles[[#This Row],[Config]],
" {","{"),
"{ ","{"),
" }","}"),
"} ","}"),
" ,",","),
", ",","),
" :",":"),
": ",":")</f>
        <v>h1{font-family:'Dosis';font-size:45px;font-weight:400;color:#2F3132;margin-top:40px;margin-right:30px;margin-bottom:40px;margin-left:30px}</v>
      </c>
    </row>
    <row r="9" spans="2:85" ht="21" customHeight="1">
      <c r="B9" s="20" t="s">
        <v>641</v>
      </c>
      <c r="C9" s="41" t="s">
        <v>642</v>
      </c>
      <c r="D9" s="38"/>
      <c r="E9" s="38" t="str">
        <f>Settings_Styling_Font_Body_Text</f>
        <v>Open Sans</v>
      </c>
      <c r="F9" s="18" t="str">
        <f>IF(Table_Styles[[#This Row],[Font Family]]&lt;&gt;"",Table_Styles[[#This Row],[Font Family]],IF(Table_Styles[[#This Row],[Font Family Default]]&lt;&gt;"",Table_Styles[[#This Row],[Font Family Default]],""))</f>
        <v>Open Sans</v>
      </c>
      <c r="G9" s="38"/>
      <c r="H9" s="38"/>
      <c r="I9" s="18" t="str">
        <f>IF(Table_Styles[[#This Row],[Font Size]]&lt;&gt;"",Table_Styles[[#This Row],[Font Size]],IF(Table_Styles[[#This Row],[Font Size Default]]&lt;&gt;"",Table_Styles[[#This Row],[Font Size Default]],""))</f>
        <v/>
      </c>
      <c r="J9" s="38"/>
      <c r="K9" s="38">
        <f>Settings_Styling_Font_Weight_Body_Text</f>
        <v>400</v>
      </c>
      <c r="L9" s="18">
        <f>IF(Table_Styles[[#This Row],[Font Weight]]&lt;&gt;"",Table_Styles[[#This Row],[Font Weight]],IF(Table_Styles[[#This Row],[Font Weight Default]]&lt;&gt;"",Table_Styles[[#This Row],[Font Weight Default]],""))</f>
        <v>400</v>
      </c>
      <c r="M9" s="38"/>
      <c r="N9" s="38"/>
      <c r="O9" s="18" t="str">
        <f>IF(Table_Styles[[#This Row],[Colour]]&lt;&gt;"",Table_Styles[[#This Row],[Colour]],IF(Table_Styles[[#This Row],[Colour Default]]&lt;&gt;"",Table_Styles[[#This Row],[Colour Default]],""))</f>
        <v/>
      </c>
      <c r="P9" s="38"/>
      <c r="Q9" s="38"/>
      <c r="R9" s="18" t="str">
        <f>IF(Table_Styles[[#This Row],[Background]]&lt;&gt;"",Table_Styles[[#This Row],[Background]],IF(Table_Styles[[#This Row],[Background Default]]&lt;&gt;"",Table_Styles[[#This Row],[Background Default]],""))</f>
        <v/>
      </c>
      <c r="S9" s="38"/>
      <c r="T9" s="38"/>
      <c r="U9" s="18" t="str">
        <f>IF(Table_Styles[[#This Row],[Border]]&lt;&gt;"",Table_Styles[[#This Row],[Border]],IF(Table_Styles[[#This Row],[Border Default]]&lt;&gt;"",Table_Styles[[#This Row],[Border Default]],""))</f>
        <v/>
      </c>
      <c r="V9" s="38"/>
      <c r="W9" s="38"/>
      <c r="X9" s="18" t="str">
        <f>IF(Table_Styles[[#This Row],[Border Radius]]&lt;&gt;"",Table_Styles[[#This Row],[Border Radius]],IF(Table_Styles[[#This Row],[Border Radius Default]]&lt;&gt;"",Table_Styles[[#This Row],[Border Radius Default]],""))</f>
        <v/>
      </c>
      <c r="Y9" s="38"/>
      <c r="Z9" s="38"/>
      <c r="AA9" s="18" t="str">
        <f>IF(Table_Styles[[#This Row],[MT]]&lt;&gt;"",Table_Styles[[#This Row],[MT]],IF(Table_Styles[[#This Row],[MT Default]]&lt;&gt;"",Table_Styles[[#This Row],[MT Default]],""))</f>
        <v/>
      </c>
      <c r="AB9" s="38"/>
      <c r="AC9" s="38"/>
      <c r="AD9" s="18" t="str">
        <f>IF(Table_Styles[[#This Row],[MR]]&lt;&gt;"",Table_Styles[[#This Row],[MR]],IF(Table_Styles[[#This Row],[MR Default]]&lt;&gt;"",Table_Styles[[#This Row],[MR Default]],""))</f>
        <v/>
      </c>
      <c r="AE9" s="38"/>
      <c r="AF9" s="38"/>
      <c r="AG9" s="18" t="str">
        <f>IF(Table_Styles[[#This Row],[MB]]&lt;&gt;"",Table_Styles[[#This Row],[MB]],IF(Table_Styles[[#This Row],[MB Default]]&lt;&gt;"",Table_Styles[[#This Row],[MB Default]],""))</f>
        <v/>
      </c>
      <c r="AH9" s="38"/>
      <c r="AI9" s="38"/>
      <c r="AJ9" s="18" t="str">
        <f>IF(Table_Styles[[#This Row],[ML]]&lt;&gt;"",Table_Styles[[#This Row],[ML]],IF(Table_Styles[[#This Row],[ML Default]]&lt;&gt;"",Table_Styles[[#This Row],[ML Default]],""))</f>
        <v/>
      </c>
      <c r="AK9" s="38"/>
      <c r="AL9" s="38"/>
      <c r="AM9" s="18" t="str">
        <f>IF(Table_Styles[[#This Row],[PT]]&lt;&gt;"",Table_Styles[[#This Row],[PT]],IF(Table_Styles[[#This Row],[PT Default]]&lt;&gt;"",Table_Styles[[#This Row],[PT Default]],""))</f>
        <v/>
      </c>
      <c r="AN9" s="38"/>
      <c r="AO9" s="38"/>
      <c r="AP9" s="18" t="str">
        <f>IF(Table_Styles[[#This Row],[PR]]&lt;&gt;"",Table_Styles[[#This Row],[PR]],IF(Table_Styles[[#This Row],[PR Default]]&lt;&gt;"",Table_Styles[[#This Row],[PR Default]],""))</f>
        <v/>
      </c>
      <c r="AQ9" s="38"/>
      <c r="AR9" s="38"/>
      <c r="AS9" s="18" t="str">
        <f>IF(Table_Styles[[#This Row],[PB]]&lt;&gt;"",Table_Styles[[#This Row],[PB]],IF(Table_Styles[[#This Row],[PB Default]]&lt;&gt;"",Table_Styles[[#This Row],[PB Default]],""))</f>
        <v/>
      </c>
      <c r="AT9" s="38"/>
      <c r="AU9" s="38"/>
      <c r="AV9" s="18" t="str">
        <f>IF(Table_Styles[[#This Row],[PL]]&lt;&gt;"",Table_Styles[[#This Row],[PL]],IF(Table_Styles[[#This Row],[PL Default]]&lt;&gt;"",Table_Styles[[#This Row],[PL Default]],""))</f>
        <v/>
      </c>
      <c r="AW9" s="38"/>
      <c r="AX9" s="38"/>
      <c r="AY9" s="18" t="str">
        <f>IF(Table_Styles[[#This Row],[BT]]&lt;&gt;"",Table_Styles[[#This Row],[BT]],IF(Table_Styles[[#This Row],[BT Default]]&lt;&gt;"",Table_Styles[[#This Row],[BT Default]],""))</f>
        <v/>
      </c>
      <c r="AZ9" s="38"/>
      <c r="BA9" s="38"/>
      <c r="BB9" s="18" t="str">
        <f>IF(Table_Styles[[#This Row],[BR]]&lt;&gt;"",Table_Styles[[#This Row],[BR]],IF(Table_Styles[[#This Row],[BR Default]]&lt;&gt;"",Table_Styles[[#This Row],[BR Default]],""))</f>
        <v/>
      </c>
      <c r="BC9" s="38"/>
      <c r="BD9" s="38"/>
      <c r="BE9" s="18" t="str">
        <f>IF(Table_Styles[[#This Row],[BB]]&lt;&gt;"",Table_Styles[[#This Row],[BB]],IF(Table_Styles[[#This Row],[BB Default]]&lt;&gt;"",Table_Styles[[#This Row],[BB Default]],""))</f>
        <v/>
      </c>
      <c r="BF9" s="38"/>
      <c r="BG9" s="38"/>
      <c r="BH9" s="18" t="str">
        <f>IF(Table_Styles[[#This Row],[BL]]&lt;&gt;"",Table_Styles[[#This Row],[BL]],IF(Table_Styles[[#This Row],[BL Default]]&lt;&gt;"",Table_Styles[[#This Row],[BL Default]],""))</f>
        <v/>
      </c>
      <c r="BI9" s="38"/>
      <c r="BJ9" s="38"/>
      <c r="BK9" s="18" t="str">
        <f>IF(Table_Styles[[#This Row],[Width]]&lt;&gt;"",Table_Styles[[#This Row],[Width]],IF(Table_Styles[[#This Row],[Width Default]]&lt;&gt;"",Table_Styles[[#This Row],[Width Default]],""))</f>
        <v/>
      </c>
      <c r="BL9" s="38"/>
      <c r="BM9" s="38"/>
      <c r="BN9" s="18" t="str">
        <f>IF(Table_Styles[[#This Row],[Height]]&lt;&gt;"",Table_Styles[[#This Row],[Height]],IF(Table_Styles[[#This Row],[Height Default]]&lt;&gt;"",Table_Styles[[#This Row],[Height Default]],""))</f>
        <v/>
      </c>
      <c r="BO9" s="18"/>
      <c r="BP9" s="18"/>
      <c r="BQ9" s="18" t="str">
        <f>IF(Table_Styles[[#This Row],[Top]]&lt;&gt;"",Table_Styles[[#This Row],[Top]],IF(Table_Styles[[#This Row],[Top Default]]&lt;&gt;"",Table_Styles[[#This Row],[Top Default]],""))</f>
        <v/>
      </c>
      <c r="BR9" s="18"/>
      <c r="BS9" s="18"/>
      <c r="BT9" s="18" t="str">
        <f>IF(Table_Styles[[#This Row],[Right]]&lt;&gt;"",Table_Styles[[#This Row],[Right]],IF(Table_Styles[[#This Row],[Right Default]]&lt;&gt;"",Table_Styles[[#This Row],[Right Default]],""))</f>
        <v/>
      </c>
      <c r="BU9" s="18"/>
      <c r="BV9" s="18"/>
      <c r="BW9" s="18" t="str">
        <f>IF(Table_Styles[[#This Row],[Bottom]]&lt;&gt;"",Table_Styles[[#This Row],[Bottom]],IF(Table_Styles[[#This Row],[Bottom Default]]&lt;&gt;"",Table_Styles[[#This Row],[Bottom Default]],""))</f>
        <v/>
      </c>
      <c r="BX9" s="18"/>
      <c r="BY9" s="18"/>
      <c r="BZ9" s="18" t="str">
        <f>IF(Table_Styles[[#This Row],[Left]]&lt;&gt;"",Table_Styles[[#This Row],[Left]],IF(Table_Styles[[#This Row],[Left Default]]&lt;&gt;"",Table_Styles[[#This Row],[Left Default]],""))</f>
        <v/>
      </c>
      <c r="CA9" s="38"/>
      <c r="CB9" s="20" t="str">
        <f>IF(AND(Table_Styles[[#This Row],[Selector]]&lt;&gt;"",Table_Styles[[#This Row],[Font Family Used]]&lt;&gt;"",Table_Styles[[#This Row],[Font Weight Used]]&lt;&gt;""),Table_Styles[[#This Row],[Font Family Used]]&amp;" "&amp;Table_Styles[[#This Row],[Font Weight Used]],"")</f>
        <v>Open Sans 400</v>
      </c>
      <c r="CC9" s="20" t="str">
        <f ca="1">IF(AND(Table_Styles[[#This Row],[Selector]],COUNTIF(OFFSET(CC:CC,0,0,ROW()-1,1),"="&amp;Table_Styles[[#This Row],[Font]])=0),Table_Styles[[#This Row],[Font]],"")</f>
        <v/>
      </c>
      <c r="CD9" s="20" t="str">
        <f ca="1">IF(Table_Styles[[#This Row],[Unique Font]]&lt;&gt;"",
"{""fontFamily"":"""&amp;Table_Styles[[#This Row],[Font Family Used]]&amp;""",""fontWeight"":"&amp;Table_Styles[[#This Row],[Font Weight Used]]&amp;"}","")</f>
        <v/>
      </c>
      <c r="CE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v>
      </c>
      <c r="CF9" s="20" t="str">
        <f>IF(AND(Table_Styles[[#This Row],[Selector]]&lt;&gt;"", Table_Styles[[#This Row],[Config Properties]]&lt;&gt;""),
Table_Styles[[#This Row],[Selector]]&amp;" { "&amp;Table_Styles[[#This Row],[Config Properties]]&amp;" }","")</f>
        <v>aside#sidebar { font-family: 'Open Sans';font-weight: 400 }</v>
      </c>
      <c r="CG9" s="20" t="str">
        <f xml:space="preserve">
SUBSTITUTE(SUBSTITUTE(SUBSTITUTE(SUBSTITUTE(SUBSTITUTE(SUBSTITUTE(SUBSTITUTE(SUBSTITUTE(Table_Styles[[#This Row],[Config]],
" {","{"),
"{ ","{"),
" }","}"),
"} ","}"),
" ,",","),
", ",","),
" :",":"),
": ",":")</f>
        <v>aside#sidebar{font-family:'Open Sans';font-weight:400}</v>
      </c>
    </row>
    <row r="10" spans="2:85" ht="21" customHeight="1">
      <c r="B10" s="20" t="s">
        <v>643</v>
      </c>
      <c r="C10" s="20" t="s">
        <v>644</v>
      </c>
      <c r="D10" s="38"/>
      <c r="E10" s="38"/>
      <c r="F10" s="18" t="str">
        <f>IF(Table_Styles[[#This Row],[Font Family]]&lt;&gt;"",Table_Styles[[#This Row],[Font Family]],IF(Table_Styles[[#This Row],[Font Family Default]]&lt;&gt;"",Table_Styles[[#This Row],[Font Family Default]],""))</f>
        <v/>
      </c>
      <c r="G10" s="38"/>
      <c r="H10" s="38"/>
      <c r="I10" s="18" t="str">
        <f>IF(Table_Styles[[#This Row],[Font Size]]&lt;&gt;"",Table_Styles[[#This Row],[Font Size]],IF(Table_Styles[[#This Row],[Font Size Default]]&lt;&gt;"",Table_Styles[[#This Row],[Font Size Default]],""))</f>
        <v/>
      </c>
      <c r="J10" s="38"/>
      <c r="K10" s="38"/>
      <c r="L10" s="18" t="str">
        <f>IF(Table_Styles[[#This Row],[Font Weight]]&lt;&gt;"",Table_Styles[[#This Row],[Font Weight]],IF(Table_Styles[[#This Row],[Font Weight Default]]&lt;&gt;"",Table_Styles[[#This Row],[Font Weight Default]],""))</f>
        <v/>
      </c>
      <c r="M10" s="38"/>
      <c r="N10" s="38"/>
      <c r="O10" s="18" t="str">
        <f>IF(Table_Styles[[#This Row],[Colour]]&lt;&gt;"",Table_Styles[[#This Row],[Colour]],IF(Table_Styles[[#This Row],[Colour Default]]&lt;&gt;"",Table_Styles[[#This Row],[Colour Default]],""))</f>
        <v/>
      </c>
      <c r="P10" s="38"/>
      <c r="Q10" s="38"/>
      <c r="R10" s="18" t="str">
        <f>IF(Table_Styles[[#This Row],[Background]]&lt;&gt;"",Table_Styles[[#This Row],[Background]],IF(Table_Styles[[#This Row],[Background Default]]&lt;&gt;"",Table_Styles[[#This Row],[Background Default]],""))</f>
        <v/>
      </c>
      <c r="S10" s="38"/>
      <c r="T10" s="38"/>
      <c r="U10" s="18" t="str">
        <f>IF(Table_Styles[[#This Row],[Border]]&lt;&gt;"",Table_Styles[[#This Row],[Border]],IF(Table_Styles[[#This Row],[Border Default]]&lt;&gt;"",Table_Styles[[#This Row],[Border Default]],""))</f>
        <v/>
      </c>
      <c r="V10" s="38"/>
      <c r="W10" s="38"/>
      <c r="X10" s="18" t="str">
        <f>IF(Table_Styles[[#This Row],[Border Radius]]&lt;&gt;"",Table_Styles[[#This Row],[Border Radius]],IF(Table_Styles[[#This Row],[Border Radius Default]]&lt;&gt;"",Table_Styles[[#This Row],[Border Radius Default]],""))</f>
        <v/>
      </c>
      <c r="Y10" s="38"/>
      <c r="Z10" s="38"/>
      <c r="AA10" s="18" t="str">
        <f>IF(Table_Styles[[#This Row],[MT]]&lt;&gt;"",Table_Styles[[#This Row],[MT]],IF(Table_Styles[[#This Row],[MT Default]]&lt;&gt;"",Table_Styles[[#This Row],[MT Default]],""))</f>
        <v/>
      </c>
      <c r="AB10" s="38"/>
      <c r="AC10" s="38"/>
      <c r="AD10" s="18" t="str">
        <f>IF(Table_Styles[[#This Row],[MR]]&lt;&gt;"",Table_Styles[[#This Row],[MR]],IF(Table_Styles[[#This Row],[MR Default]]&lt;&gt;"",Table_Styles[[#This Row],[MR Default]],""))</f>
        <v/>
      </c>
      <c r="AE10" s="38"/>
      <c r="AF10" s="38"/>
      <c r="AG10" s="18" t="str">
        <f>IF(Table_Styles[[#This Row],[MB]]&lt;&gt;"",Table_Styles[[#This Row],[MB]],IF(Table_Styles[[#This Row],[MB Default]]&lt;&gt;"",Table_Styles[[#This Row],[MB Default]],""))</f>
        <v/>
      </c>
      <c r="AH10" s="38"/>
      <c r="AI10" s="38"/>
      <c r="AJ10" s="18" t="str">
        <f>IF(Table_Styles[[#This Row],[ML]]&lt;&gt;"",Table_Styles[[#This Row],[ML]],IF(Table_Styles[[#This Row],[ML Default]]&lt;&gt;"",Table_Styles[[#This Row],[ML Default]],""))</f>
        <v/>
      </c>
      <c r="AK10" s="38"/>
      <c r="AL10" s="38"/>
      <c r="AM10" s="18" t="str">
        <f>IF(Table_Styles[[#This Row],[PT]]&lt;&gt;"",Table_Styles[[#This Row],[PT]],IF(Table_Styles[[#This Row],[PT Default]]&lt;&gt;"",Table_Styles[[#This Row],[PT Default]],""))</f>
        <v/>
      </c>
      <c r="AN10" s="38"/>
      <c r="AO10" s="38"/>
      <c r="AP10" s="18" t="str">
        <f>IF(Table_Styles[[#This Row],[PR]]&lt;&gt;"",Table_Styles[[#This Row],[PR]],IF(Table_Styles[[#This Row],[PR Default]]&lt;&gt;"",Table_Styles[[#This Row],[PR Default]],""))</f>
        <v/>
      </c>
      <c r="AQ10" s="38"/>
      <c r="AR10" s="38"/>
      <c r="AS10" s="18" t="str">
        <f>IF(Table_Styles[[#This Row],[PB]]&lt;&gt;"",Table_Styles[[#This Row],[PB]],IF(Table_Styles[[#This Row],[PB Default]]&lt;&gt;"",Table_Styles[[#This Row],[PB Default]],""))</f>
        <v/>
      </c>
      <c r="AT10" s="38"/>
      <c r="AU10" s="38"/>
      <c r="AV10" s="18" t="str">
        <f>IF(Table_Styles[[#This Row],[PL]]&lt;&gt;"",Table_Styles[[#This Row],[PL]],IF(Table_Styles[[#This Row],[PL Default]]&lt;&gt;"",Table_Styles[[#This Row],[PL Default]],""))</f>
        <v/>
      </c>
      <c r="AW10" s="38"/>
      <c r="AX10" s="38"/>
      <c r="AY10" s="18" t="str">
        <f>IF(Table_Styles[[#This Row],[BT]]&lt;&gt;"",Table_Styles[[#This Row],[BT]],IF(Table_Styles[[#This Row],[BT Default]]&lt;&gt;"",Table_Styles[[#This Row],[BT Default]],""))</f>
        <v/>
      </c>
      <c r="AZ10" s="38"/>
      <c r="BA10" s="38"/>
      <c r="BB10" s="18" t="str">
        <f>IF(Table_Styles[[#This Row],[BR]]&lt;&gt;"",Table_Styles[[#This Row],[BR]],IF(Table_Styles[[#This Row],[BR Default]]&lt;&gt;"",Table_Styles[[#This Row],[BR Default]],""))</f>
        <v/>
      </c>
      <c r="BC10" s="38"/>
      <c r="BD10" s="38"/>
      <c r="BE10" s="18" t="str">
        <f>IF(Table_Styles[[#This Row],[BB]]&lt;&gt;"",Table_Styles[[#This Row],[BB]],IF(Table_Styles[[#This Row],[BB Default]]&lt;&gt;"",Table_Styles[[#This Row],[BB Default]],""))</f>
        <v/>
      </c>
      <c r="BF10" s="38"/>
      <c r="BG10" s="38"/>
      <c r="BH10" s="18" t="str">
        <f>IF(Table_Styles[[#This Row],[BL]]&lt;&gt;"",Table_Styles[[#This Row],[BL]],IF(Table_Styles[[#This Row],[BL Default]]&lt;&gt;"",Table_Styles[[#This Row],[BL Default]],""))</f>
        <v/>
      </c>
      <c r="BI10" s="38"/>
      <c r="BJ10" s="38"/>
      <c r="BK10" s="18" t="str">
        <f>IF(Table_Styles[[#This Row],[Width]]&lt;&gt;"",Table_Styles[[#This Row],[Width]],IF(Table_Styles[[#This Row],[Width Default]]&lt;&gt;"",Table_Styles[[#This Row],[Width Default]],""))</f>
        <v/>
      </c>
      <c r="BL10" s="38"/>
      <c r="BM10" s="38"/>
      <c r="BN10" s="18" t="str">
        <f>IF(Table_Styles[[#This Row],[Height]]&lt;&gt;"",Table_Styles[[#This Row],[Height]],IF(Table_Styles[[#This Row],[Height Default]]&lt;&gt;"",Table_Styles[[#This Row],[Height Default]],""))</f>
        <v/>
      </c>
      <c r="BO10" s="18"/>
      <c r="BP10" s="18"/>
      <c r="BQ10" s="18" t="str">
        <f>IF(Table_Styles[[#This Row],[Top]]&lt;&gt;"",Table_Styles[[#This Row],[Top]],IF(Table_Styles[[#This Row],[Top Default]]&lt;&gt;"",Table_Styles[[#This Row],[Top Default]],""))</f>
        <v/>
      </c>
      <c r="BR10" s="18"/>
      <c r="BS10" s="18"/>
      <c r="BT10" s="18" t="str">
        <f>IF(Table_Styles[[#This Row],[Right]]&lt;&gt;"",Table_Styles[[#This Row],[Right]],IF(Table_Styles[[#This Row],[Right Default]]&lt;&gt;"",Table_Styles[[#This Row],[Right Default]],""))</f>
        <v/>
      </c>
      <c r="BU10" s="18"/>
      <c r="BV10" s="18"/>
      <c r="BW10" s="18" t="str">
        <f>IF(Table_Styles[[#This Row],[Bottom]]&lt;&gt;"",Table_Styles[[#This Row],[Bottom]],IF(Table_Styles[[#This Row],[Bottom Default]]&lt;&gt;"",Table_Styles[[#This Row],[Bottom Default]],""))</f>
        <v/>
      </c>
      <c r="BX10" s="18"/>
      <c r="BY10" s="18"/>
      <c r="BZ10" s="18" t="str">
        <f>IF(Table_Styles[[#This Row],[Left]]&lt;&gt;"",Table_Styles[[#This Row],[Left]],IF(Table_Styles[[#This Row],[Left Default]]&lt;&gt;"",Table_Styles[[#This Row],[Left Default]],""))</f>
        <v/>
      </c>
      <c r="CA10" s="38"/>
      <c r="CB10" s="20" t="str">
        <f>IF(AND(Table_Styles[[#This Row],[Selector]]&lt;&gt;"",Table_Styles[[#This Row],[Font Family Used]]&lt;&gt;"",Table_Styles[[#This Row],[Font Weight Used]]&lt;&gt;""),Table_Styles[[#This Row],[Font Family Used]]&amp;" "&amp;Table_Styles[[#This Row],[Font Weight Used]],"")</f>
        <v/>
      </c>
      <c r="CC10" s="20" t="str">
        <f ca="1">IF(AND(Table_Styles[[#This Row],[Selector]],COUNTIF(OFFSET(CC:CC,0,0,ROW()-1,1),"="&amp;Table_Styles[[#This Row],[Font]])=0),Table_Styles[[#This Row],[Font]],"")</f>
        <v/>
      </c>
      <c r="CD10" s="20" t="str">
        <f ca="1">IF(Table_Styles[[#This Row],[Unique Font]]&lt;&gt;"",
"{""fontFamily"":"""&amp;Table_Styles[[#This Row],[Font Family Used]]&amp;""",""fontWeight"":"&amp;Table_Styles[[#This Row],[Font Weight Used]]&amp;"}","")</f>
        <v/>
      </c>
      <c r="CE1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20" t="str">
        <f>IF(AND(Table_Styles[[#This Row],[Selector]]&lt;&gt;"", Table_Styles[[#This Row],[Config Properties]]&lt;&gt;""),
Table_Styles[[#This Row],[Selector]]&amp;" { "&amp;Table_Styles[[#This Row],[Config Properties]]&amp;" }","")</f>
        <v/>
      </c>
      <c r="CG10" s="20" t="str">
        <f xml:space="preserve">
SUBSTITUTE(SUBSTITUTE(SUBSTITUTE(SUBSTITUTE(SUBSTITUTE(SUBSTITUTE(SUBSTITUTE(SUBSTITUTE(Table_Styles[[#This Row],[Config]],
" {","{"),
"{ ","{"),
" }","}"),
"} ","}"),
" ,",","),
", ",","),
" :",":"),
": ",":")</f>
        <v/>
      </c>
    </row>
    <row r="11" spans="2:85" ht="21" customHeight="1">
      <c r="B11" s="20" t="s">
        <v>645</v>
      </c>
      <c r="C11" s="41" t="s">
        <v>646</v>
      </c>
      <c r="D11" s="38"/>
      <c r="E11" s="38"/>
      <c r="F11" s="18" t="str">
        <f>IF(Table_Styles[[#This Row],[Font Family]]&lt;&gt;"",Table_Styles[[#This Row],[Font Family]],IF(Table_Styles[[#This Row],[Font Family Default]]&lt;&gt;"",Table_Styles[[#This Row],[Font Family Default]],""))</f>
        <v/>
      </c>
      <c r="G11" s="38"/>
      <c r="H11" s="38"/>
      <c r="I11" s="18" t="str">
        <f>IF(Table_Styles[[#This Row],[Font Size]]&lt;&gt;"",Table_Styles[[#This Row],[Font Size]],IF(Table_Styles[[#This Row],[Font Size Default]]&lt;&gt;"",Table_Styles[[#This Row],[Font Size Default]],""))</f>
        <v/>
      </c>
      <c r="J11" s="38"/>
      <c r="K11" s="38"/>
      <c r="L11" s="18" t="str">
        <f>IF(Table_Styles[[#This Row],[Font Weight]]&lt;&gt;"",Table_Styles[[#This Row],[Font Weight]],IF(Table_Styles[[#This Row],[Font Weight Default]]&lt;&gt;"",Table_Styles[[#This Row],[Font Weight Default]],""))</f>
        <v/>
      </c>
      <c r="M11" s="38"/>
      <c r="N11" s="38"/>
      <c r="O11" s="18" t="str">
        <f>IF(Table_Styles[[#This Row],[Colour]]&lt;&gt;"",Table_Styles[[#This Row],[Colour]],IF(Table_Styles[[#This Row],[Colour Default]]&lt;&gt;"",Table_Styles[[#This Row],[Colour Default]],""))</f>
        <v/>
      </c>
      <c r="P11" s="38"/>
      <c r="Q11" s="38" t="str">
        <f>Colour_Background_2</f>
        <v>#f1f1f1</v>
      </c>
      <c r="R11" s="18" t="str">
        <f>IF(Table_Styles[[#This Row],[Background]]&lt;&gt;"",Table_Styles[[#This Row],[Background]],IF(Table_Styles[[#This Row],[Background Default]]&lt;&gt;"",Table_Styles[[#This Row],[Background Default]],""))</f>
        <v>#f1f1f1</v>
      </c>
      <c r="S11" s="38"/>
      <c r="T11" s="38"/>
      <c r="U11" s="18" t="str">
        <f>IF(Table_Styles[[#This Row],[Border]]&lt;&gt;"",Table_Styles[[#This Row],[Border]],IF(Table_Styles[[#This Row],[Border Default]]&lt;&gt;"",Table_Styles[[#This Row],[Border Default]],""))</f>
        <v/>
      </c>
      <c r="V11" s="38"/>
      <c r="W11" s="38"/>
      <c r="X11" s="18" t="str">
        <f>IF(Table_Styles[[#This Row],[Border Radius]]&lt;&gt;"",Table_Styles[[#This Row],[Border Radius]],IF(Table_Styles[[#This Row],[Border Radius Default]]&lt;&gt;"",Table_Styles[[#This Row],[Border Radius Default]],""))</f>
        <v/>
      </c>
      <c r="Y11" s="38"/>
      <c r="Z11" s="38"/>
      <c r="AA11" s="18" t="str">
        <f>IF(Table_Styles[[#This Row],[MT]]&lt;&gt;"",Table_Styles[[#This Row],[MT]],IF(Table_Styles[[#This Row],[MT Default]]&lt;&gt;"",Table_Styles[[#This Row],[MT Default]],""))</f>
        <v/>
      </c>
      <c r="AB11" s="38"/>
      <c r="AC11" s="38"/>
      <c r="AD11" s="18" t="str">
        <f>IF(Table_Styles[[#This Row],[MR]]&lt;&gt;"",Table_Styles[[#This Row],[MR]],IF(Table_Styles[[#This Row],[MR Default]]&lt;&gt;"",Table_Styles[[#This Row],[MR Default]],""))</f>
        <v/>
      </c>
      <c r="AE11" s="38"/>
      <c r="AF11" s="38" t="s">
        <v>634</v>
      </c>
      <c r="AG11" s="18" t="str">
        <f>IF(Table_Styles[[#This Row],[MB]]&lt;&gt;"",Table_Styles[[#This Row],[MB]],IF(Table_Styles[[#This Row],[MB Default]]&lt;&gt;"",Table_Styles[[#This Row],[MB Default]],""))</f>
        <v>30px</v>
      </c>
      <c r="AH11" s="38"/>
      <c r="AI11" s="38"/>
      <c r="AJ11" s="18" t="str">
        <f>IF(Table_Styles[[#This Row],[ML]]&lt;&gt;"",Table_Styles[[#This Row],[ML]],IF(Table_Styles[[#This Row],[ML Default]]&lt;&gt;"",Table_Styles[[#This Row],[ML Default]],""))</f>
        <v/>
      </c>
      <c r="AK11" s="38"/>
      <c r="AL11" s="40" t="s">
        <v>647</v>
      </c>
      <c r="AM11" s="18" t="str">
        <f>IF(Table_Styles[[#This Row],[PT]]&lt;&gt;"",Table_Styles[[#This Row],[PT]],IF(Table_Styles[[#This Row],[PT Default]]&lt;&gt;"",Table_Styles[[#This Row],[PT Default]],""))</f>
        <v>23px</v>
      </c>
      <c r="AN11" s="38"/>
      <c r="AO11" s="40" t="s">
        <v>634</v>
      </c>
      <c r="AP11" s="18" t="str">
        <f>IF(Table_Styles[[#This Row],[PR]]&lt;&gt;"",Table_Styles[[#This Row],[PR]],IF(Table_Styles[[#This Row],[PR Default]]&lt;&gt;"",Table_Styles[[#This Row],[PR Default]],""))</f>
        <v>30px</v>
      </c>
      <c r="AQ11" s="38"/>
      <c r="AR11" s="40" t="s">
        <v>648</v>
      </c>
      <c r="AS11" s="18" t="str">
        <f>IF(Table_Styles[[#This Row],[PB]]&lt;&gt;"",Table_Styles[[#This Row],[PB]],IF(Table_Styles[[#This Row],[PB Default]]&lt;&gt;"",Table_Styles[[#This Row],[PB Default]],""))</f>
        <v>20px</v>
      </c>
      <c r="AT11" s="38"/>
      <c r="AU11" s="40" t="s">
        <v>634</v>
      </c>
      <c r="AV11" s="18" t="str">
        <f>IF(Table_Styles[[#This Row],[PL]]&lt;&gt;"",Table_Styles[[#This Row],[PL]],IF(Table_Styles[[#This Row],[PL Default]]&lt;&gt;"",Table_Styles[[#This Row],[PL Default]],""))</f>
        <v>30px</v>
      </c>
      <c r="AW11" s="38"/>
      <c r="AX11" s="38"/>
      <c r="AY11" s="18" t="str">
        <f>IF(Table_Styles[[#This Row],[BT]]&lt;&gt;"",Table_Styles[[#This Row],[BT]],IF(Table_Styles[[#This Row],[BT Default]]&lt;&gt;"",Table_Styles[[#This Row],[BT Default]],""))</f>
        <v/>
      </c>
      <c r="AZ11" s="38"/>
      <c r="BA11" s="38"/>
      <c r="BB11" s="18" t="str">
        <f>IF(Table_Styles[[#This Row],[BR]]&lt;&gt;"",Table_Styles[[#This Row],[BR]],IF(Table_Styles[[#This Row],[BR Default]]&lt;&gt;"",Table_Styles[[#This Row],[BR Default]],""))</f>
        <v/>
      </c>
      <c r="BC11" s="38"/>
      <c r="BD11" s="38"/>
      <c r="BE11" s="18" t="str">
        <f>IF(Table_Styles[[#This Row],[BB]]&lt;&gt;"",Table_Styles[[#This Row],[BB]],IF(Table_Styles[[#This Row],[BB Default]]&lt;&gt;"",Table_Styles[[#This Row],[BB Default]],""))</f>
        <v/>
      </c>
      <c r="BF11" s="38"/>
      <c r="BG11" s="38"/>
      <c r="BH11" s="18" t="str">
        <f>IF(Table_Styles[[#This Row],[BL]]&lt;&gt;"",Table_Styles[[#This Row],[BL]],IF(Table_Styles[[#This Row],[BL Default]]&lt;&gt;"",Table_Styles[[#This Row],[BL Default]],""))</f>
        <v/>
      </c>
      <c r="BI11" s="38"/>
      <c r="BJ11" s="38"/>
      <c r="BK11" s="18" t="str">
        <f>IF(Table_Styles[[#This Row],[Width]]&lt;&gt;"",Table_Styles[[#This Row],[Width]],IF(Table_Styles[[#This Row],[Width Default]]&lt;&gt;"",Table_Styles[[#This Row],[Width Default]],""))</f>
        <v/>
      </c>
      <c r="BL11" s="38"/>
      <c r="BM11" s="38"/>
      <c r="BN11" s="18" t="str">
        <f>IF(Table_Styles[[#This Row],[Height]]&lt;&gt;"",Table_Styles[[#This Row],[Height]],IF(Table_Styles[[#This Row],[Height Default]]&lt;&gt;"",Table_Styles[[#This Row],[Height Default]],""))</f>
        <v/>
      </c>
      <c r="BO11" s="18"/>
      <c r="BP11" s="18"/>
      <c r="BQ11" s="18" t="str">
        <f>IF(Table_Styles[[#This Row],[Top]]&lt;&gt;"",Table_Styles[[#This Row],[Top]],IF(Table_Styles[[#This Row],[Top Default]]&lt;&gt;"",Table_Styles[[#This Row],[Top Default]],""))</f>
        <v/>
      </c>
      <c r="BR11" s="18"/>
      <c r="BS11" s="18"/>
      <c r="BT11" s="18" t="str">
        <f>IF(Table_Styles[[#This Row],[Right]]&lt;&gt;"",Table_Styles[[#This Row],[Right]],IF(Table_Styles[[#This Row],[Right Default]]&lt;&gt;"",Table_Styles[[#This Row],[Right Default]],""))</f>
        <v/>
      </c>
      <c r="BU11" s="18"/>
      <c r="BV11" s="18"/>
      <c r="BW11" s="18" t="str">
        <f>IF(Table_Styles[[#This Row],[Bottom]]&lt;&gt;"",Table_Styles[[#This Row],[Bottom]],IF(Table_Styles[[#This Row],[Bottom Default]]&lt;&gt;"",Table_Styles[[#This Row],[Bottom Default]],""))</f>
        <v/>
      </c>
      <c r="BX11" s="18"/>
      <c r="BY11" s="18"/>
      <c r="BZ11" s="18" t="str">
        <f>IF(Table_Styles[[#This Row],[Left]]&lt;&gt;"",Table_Styles[[#This Row],[Left]],IF(Table_Styles[[#This Row],[Left Default]]&lt;&gt;"",Table_Styles[[#This Row],[Left Default]],""))</f>
        <v/>
      </c>
      <c r="CA11" s="38"/>
      <c r="CB11" s="20" t="str">
        <f>IF(AND(Table_Styles[[#This Row],[Selector]]&lt;&gt;"",Table_Styles[[#This Row],[Font Family Used]]&lt;&gt;"",Table_Styles[[#This Row],[Font Weight Used]]&lt;&gt;""),Table_Styles[[#This Row],[Font Family Used]]&amp;" "&amp;Table_Styles[[#This Row],[Font Weight Used]],"")</f>
        <v/>
      </c>
      <c r="CC11" s="20" t="str">
        <f ca="1">IF(AND(Table_Styles[[#This Row],[Selector]],COUNTIF(OFFSET(CC:CC,0,0,ROW()-1,1),"="&amp;Table_Styles[[#This Row],[Font]])=0),Table_Styles[[#This Row],[Font]],"")</f>
        <v/>
      </c>
      <c r="CD11" s="20" t="str">
        <f ca="1">IF(Table_Styles[[#This Row],[Unique Font]]&lt;&gt;"",
"{""fontFamily"":"""&amp;Table_Styles[[#This Row],[Font Family Used]]&amp;""",""fontWeight"":"&amp;Table_Styles[[#This Row],[Font Weight Used]]&amp;"}","")</f>
        <v/>
      </c>
      <c r="CE1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#f1f1f1;margin-bottom: 30px;padding-top: 23px;padding-right: 30px;padding-bottom: 20px;padding-left: 30px</v>
      </c>
      <c r="CF11" s="20" t="str">
        <f>IF(AND(Table_Styles[[#This Row],[Selector]]&lt;&gt;"", Table_Styles[[#This Row],[Config Properties]]&lt;&gt;""),
Table_Styles[[#This Row],[Selector]]&amp;" { "&amp;Table_Styles[[#This Row],[Config Properties]]&amp;" }","")</f>
        <v>article { background: #f1f1f1;margin-bottom: 30px;padding-top: 23px;padding-right: 30px;padding-bottom: 20px;padding-left: 30px }</v>
      </c>
      <c r="CG11" s="20" t="str">
        <f xml:space="preserve">
SUBSTITUTE(SUBSTITUTE(SUBSTITUTE(SUBSTITUTE(SUBSTITUTE(SUBSTITUTE(SUBSTITUTE(SUBSTITUTE(Table_Styles[[#This Row],[Config]],
" {","{"),
"{ ","{"),
" }","}"),
"} ","}"),
" ,",","),
", ",","),
" :",":"),
": ",":")</f>
        <v>article{background:#f1f1f1;margin-bottom:30px;padding-top:23px;padding-right:30px;padding-bottom:20px;padding-left:30px}</v>
      </c>
    </row>
    <row r="12" spans="2:85" ht="21" customHeight="1">
      <c r="B12" s="20" t="s">
        <v>649</v>
      </c>
      <c r="C12" s="41" t="s">
        <v>650</v>
      </c>
      <c r="D12" s="38"/>
      <c r="E12" s="38"/>
      <c r="F12" s="18" t="str">
        <f>IF(Table_Styles[[#This Row],[Font Family]]&lt;&gt;"",Table_Styles[[#This Row],[Font Family]],IF(Table_Styles[[#This Row],[Font Family Default]]&lt;&gt;"",Table_Styles[[#This Row],[Font Family Default]],""))</f>
        <v/>
      </c>
      <c r="G12" s="38"/>
      <c r="H12" s="38"/>
      <c r="I12" s="18" t="str">
        <f>IF(Table_Styles[[#This Row],[Font Size]]&lt;&gt;"",Table_Styles[[#This Row],[Font Size]],IF(Table_Styles[[#This Row],[Font Size Default]]&lt;&gt;"",Table_Styles[[#This Row],[Font Size Default]],""))</f>
        <v/>
      </c>
      <c r="J12" s="38"/>
      <c r="K12" s="38"/>
      <c r="L12" s="18" t="str">
        <f>IF(Table_Styles[[#This Row],[Font Weight]]&lt;&gt;"",Table_Styles[[#This Row],[Font Weight]],IF(Table_Styles[[#This Row],[Font Weight Default]]&lt;&gt;"",Table_Styles[[#This Row],[Font Weight Default]],""))</f>
        <v/>
      </c>
      <c r="M12" s="38"/>
      <c r="N12" s="38"/>
      <c r="O12" s="18" t="str">
        <f>IF(Table_Styles[[#This Row],[Colour]]&lt;&gt;"",Table_Styles[[#This Row],[Colour]],IF(Table_Styles[[#This Row],[Colour Default]]&lt;&gt;"",Table_Styles[[#This Row],[Colour Default]],""))</f>
        <v/>
      </c>
      <c r="P12" s="38"/>
      <c r="Q12" s="38"/>
      <c r="R12" s="18" t="str">
        <f>IF(Table_Styles[[#This Row],[Background]]&lt;&gt;"",Table_Styles[[#This Row],[Background]],IF(Table_Styles[[#This Row],[Background Default]]&lt;&gt;"",Table_Styles[[#This Row],[Background Default]],""))</f>
        <v/>
      </c>
      <c r="S12" s="38"/>
      <c r="T12" s="38"/>
      <c r="U12" s="18" t="str">
        <f>IF(Table_Styles[[#This Row],[Border]]&lt;&gt;"",Table_Styles[[#This Row],[Border]],IF(Table_Styles[[#This Row],[Border Default]]&lt;&gt;"",Table_Styles[[#This Row],[Border Default]],""))</f>
        <v/>
      </c>
      <c r="V12" s="38"/>
      <c r="W12" s="38"/>
      <c r="X12" s="18" t="str">
        <f>IF(Table_Styles[[#This Row],[Border Radius]]&lt;&gt;"",Table_Styles[[#This Row],[Border Radius]],IF(Table_Styles[[#This Row],[Border Radius Default]]&lt;&gt;"",Table_Styles[[#This Row],[Border Radius Default]],""))</f>
        <v/>
      </c>
      <c r="Y12" s="38"/>
      <c r="Z12" s="38"/>
      <c r="AA12" s="18" t="str">
        <f>IF(Table_Styles[[#This Row],[MT]]&lt;&gt;"",Table_Styles[[#This Row],[MT]],IF(Table_Styles[[#This Row],[MT Default]]&lt;&gt;"",Table_Styles[[#This Row],[MT Default]],""))</f>
        <v/>
      </c>
      <c r="AB12" s="38"/>
      <c r="AC12" s="38"/>
      <c r="AD12" s="18" t="str">
        <f>IF(Table_Styles[[#This Row],[MR]]&lt;&gt;"",Table_Styles[[#This Row],[MR]],IF(Table_Styles[[#This Row],[MR Default]]&lt;&gt;"",Table_Styles[[#This Row],[MR Default]],""))</f>
        <v/>
      </c>
      <c r="AE12" s="38"/>
      <c r="AF12" s="38"/>
      <c r="AG12" s="18" t="str">
        <f>IF(Table_Styles[[#This Row],[MB]]&lt;&gt;"",Table_Styles[[#This Row],[MB]],IF(Table_Styles[[#This Row],[MB Default]]&lt;&gt;"",Table_Styles[[#This Row],[MB Default]],""))</f>
        <v/>
      </c>
      <c r="AH12" s="38"/>
      <c r="AI12" s="38"/>
      <c r="AJ12" s="18" t="str">
        <f>IF(Table_Styles[[#This Row],[ML]]&lt;&gt;"",Table_Styles[[#This Row],[ML]],IF(Table_Styles[[#This Row],[ML Default]]&lt;&gt;"",Table_Styles[[#This Row],[ML Default]],""))</f>
        <v/>
      </c>
      <c r="AK12" s="38"/>
      <c r="AL12" s="38"/>
      <c r="AM12" s="18" t="str">
        <f>IF(Table_Styles[[#This Row],[PT]]&lt;&gt;"",Table_Styles[[#This Row],[PT]],IF(Table_Styles[[#This Row],[PT Default]]&lt;&gt;"",Table_Styles[[#This Row],[PT Default]],""))</f>
        <v/>
      </c>
      <c r="AN12" s="38"/>
      <c r="AO12" s="38"/>
      <c r="AP12" s="18" t="str">
        <f>IF(Table_Styles[[#This Row],[PR]]&lt;&gt;"",Table_Styles[[#This Row],[PR]],IF(Table_Styles[[#This Row],[PR Default]]&lt;&gt;"",Table_Styles[[#This Row],[PR Default]],""))</f>
        <v/>
      </c>
      <c r="AQ12" s="38"/>
      <c r="AR12" s="38"/>
      <c r="AS12" s="18" t="str">
        <f>IF(Table_Styles[[#This Row],[PB]]&lt;&gt;"",Table_Styles[[#This Row],[PB]],IF(Table_Styles[[#This Row],[PB Default]]&lt;&gt;"",Table_Styles[[#This Row],[PB Default]],""))</f>
        <v/>
      </c>
      <c r="AT12" s="38"/>
      <c r="AU12" s="38"/>
      <c r="AV12" s="18" t="str">
        <f>IF(Table_Styles[[#This Row],[PL]]&lt;&gt;"",Table_Styles[[#This Row],[PL]],IF(Table_Styles[[#This Row],[PL Default]]&lt;&gt;"",Table_Styles[[#This Row],[PL Default]],""))</f>
        <v/>
      </c>
      <c r="AW12" s="38"/>
      <c r="AX12" s="38"/>
      <c r="AY12" s="18" t="str">
        <f>IF(Table_Styles[[#This Row],[BT]]&lt;&gt;"",Table_Styles[[#This Row],[BT]],IF(Table_Styles[[#This Row],[BT Default]]&lt;&gt;"",Table_Styles[[#This Row],[BT Default]],""))</f>
        <v/>
      </c>
      <c r="AZ12" s="38"/>
      <c r="BA12" s="38"/>
      <c r="BB12" s="18" t="str">
        <f>IF(Table_Styles[[#This Row],[BR]]&lt;&gt;"",Table_Styles[[#This Row],[BR]],IF(Table_Styles[[#This Row],[BR Default]]&lt;&gt;"",Table_Styles[[#This Row],[BR Default]],""))</f>
        <v/>
      </c>
      <c r="BC12" s="38"/>
      <c r="BD12" s="38"/>
      <c r="BE12" s="18" t="str">
        <f>IF(Table_Styles[[#This Row],[BB]]&lt;&gt;"",Table_Styles[[#This Row],[BB]],IF(Table_Styles[[#This Row],[BB Default]]&lt;&gt;"",Table_Styles[[#This Row],[BB Default]],""))</f>
        <v/>
      </c>
      <c r="BF12" s="38"/>
      <c r="BG12" s="38"/>
      <c r="BH12" s="18" t="str">
        <f>IF(Table_Styles[[#This Row],[BL]]&lt;&gt;"",Table_Styles[[#This Row],[BL]],IF(Table_Styles[[#This Row],[BL Default]]&lt;&gt;"",Table_Styles[[#This Row],[BL Default]],""))</f>
        <v/>
      </c>
      <c r="BI12" s="38"/>
      <c r="BJ12" s="38"/>
      <c r="BK12" s="18" t="str">
        <f>IF(Table_Styles[[#This Row],[Width]]&lt;&gt;"",Table_Styles[[#This Row],[Width]],IF(Table_Styles[[#This Row],[Width Default]]&lt;&gt;"",Table_Styles[[#This Row],[Width Default]],""))</f>
        <v/>
      </c>
      <c r="BL12" s="38"/>
      <c r="BM12" s="38"/>
      <c r="BN12" s="18" t="str">
        <f>IF(Table_Styles[[#This Row],[Height]]&lt;&gt;"",Table_Styles[[#This Row],[Height]],IF(Table_Styles[[#This Row],[Height Default]]&lt;&gt;"",Table_Styles[[#This Row],[Height Default]],""))</f>
        <v/>
      </c>
      <c r="BO12" s="18"/>
      <c r="BP12" s="18"/>
      <c r="BQ12" s="18" t="str">
        <f>IF(Table_Styles[[#This Row],[Top]]&lt;&gt;"",Table_Styles[[#This Row],[Top]],IF(Table_Styles[[#This Row],[Top Default]]&lt;&gt;"",Table_Styles[[#This Row],[Top Default]],""))</f>
        <v/>
      </c>
      <c r="BR12" s="18"/>
      <c r="BS12" s="18"/>
      <c r="BT12" s="18" t="str">
        <f>IF(Table_Styles[[#This Row],[Right]]&lt;&gt;"",Table_Styles[[#This Row],[Right]],IF(Table_Styles[[#This Row],[Right Default]]&lt;&gt;"",Table_Styles[[#This Row],[Right Default]],""))</f>
        <v/>
      </c>
      <c r="BU12" s="18"/>
      <c r="BV12" s="18"/>
      <c r="BW12" s="18" t="str">
        <f>IF(Table_Styles[[#This Row],[Bottom]]&lt;&gt;"",Table_Styles[[#This Row],[Bottom]],IF(Table_Styles[[#This Row],[Bottom Default]]&lt;&gt;"",Table_Styles[[#This Row],[Bottom Default]],""))</f>
        <v/>
      </c>
      <c r="BX12" s="18"/>
      <c r="BY12" s="18"/>
      <c r="BZ12" s="18" t="str">
        <f>IF(Table_Styles[[#This Row],[Left]]&lt;&gt;"",Table_Styles[[#This Row],[Left]],IF(Table_Styles[[#This Row],[Left Default]]&lt;&gt;"",Table_Styles[[#This Row],[Left Default]],""))</f>
        <v/>
      </c>
      <c r="CA12" s="38"/>
      <c r="CB12" s="20" t="str">
        <f>IF(AND(Table_Styles[[#This Row],[Selector]]&lt;&gt;"",Table_Styles[[#This Row],[Font Family Used]]&lt;&gt;"",Table_Styles[[#This Row],[Font Weight Used]]&lt;&gt;""),Table_Styles[[#This Row],[Font Family Used]]&amp;" "&amp;Table_Styles[[#This Row],[Font Weight Used]],"")</f>
        <v/>
      </c>
      <c r="CC12" s="20" t="str">
        <f ca="1">IF(AND(Table_Styles[[#This Row],[Selector]],COUNTIF(OFFSET(CC:CC,0,0,ROW()-1,1),"="&amp;Table_Styles[[#This Row],[Font]])=0),Table_Styles[[#This Row],[Font]],"")</f>
        <v/>
      </c>
      <c r="CD12" s="20" t="str">
        <f ca="1">IF(Table_Styles[[#This Row],[Unique Font]]&lt;&gt;"",
"{""fontFamily"":"""&amp;Table_Styles[[#This Row],[Font Family Used]]&amp;""",""fontWeight"":"&amp;Table_Styles[[#This Row],[Font Weight Used]]&amp;"}","")</f>
        <v/>
      </c>
      <c r="CE1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20" t="str">
        <f>IF(AND(Table_Styles[[#This Row],[Selector]]&lt;&gt;"", Table_Styles[[#This Row],[Config Properties]]&lt;&gt;""),
Table_Styles[[#This Row],[Selector]]&amp;" { "&amp;Table_Styles[[#This Row],[Config Properties]]&amp;" }","")</f>
        <v/>
      </c>
      <c r="CG12" s="20" t="str">
        <f xml:space="preserve">
SUBSTITUTE(SUBSTITUTE(SUBSTITUTE(SUBSTITUTE(SUBSTITUTE(SUBSTITUTE(SUBSTITUTE(SUBSTITUTE(Table_Styles[[#This Row],[Config]],
" {","{"),
"{ ","{"),
" }","}"),
"} ","}"),
" ,",","),
", ",","),
" :",":"),
": ",":")</f>
        <v/>
      </c>
    </row>
    <row r="13" spans="2:85" ht="29.25" thickBot="1">
      <c r="B13" s="21" t="s">
        <v>651</v>
      </c>
      <c r="C13" s="21"/>
      <c r="D13" s="37"/>
      <c r="E13" s="37"/>
      <c r="F13" s="21" t="str">
        <f>IF(Table_Styles[[#This Row],[Font Family]]&lt;&gt;"",Table_Styles[[#This Row],[Font Family]],IF(Table_Styles[[#This Row],[Font Family Default]]&lt;&gt;"",Table_Styles[[#This Row],[Font Family Default]],""))</f>
        <v/>
      </c>
      <c r="G13" s="37"/>
      <c r="H13" s="37"/>
      <c r="I13" s="21" t="str">
        <f>IF(Table_Styles[[#This Row],[Font Size]]&lt;&gt;"",Table_Styles[[#This Row],[Font Size]],IF(Table_Styles[[#This Row],[Font Size Default]]&lt;&gt;"",Table_Styles[[#This Row],[Font Size Default]],""))</f>
        <v/>
      </c>
      <c r="J13" s="37"/>
      <c r="K13" s="37"/>
      <c r="L13" s="21" t="str">
        <f>IF(Table_Styles[[#This Row],[Font Weight]]&lt;&gt;"",Table_Styles[[#This Row],[Font Weight]],IF(Table_Styles[[#This Row],[Font Weight Default]]&lt;&gt;"",Table_Styles[[#This Row],[Font Weight Default]],""))</f>
        <v/>
      </c>
      <c r="M13" s="37"/>
      <c r="N13" s="37"/>
      <c r="O13" s="21" t="str">
        <f>IF(Table_Styles[[#This Row],[Colour]]&lt;&gt;"",Table_Styles[[#This Row],[Colour]],IF(Table_Styles[[#This Row],[Colour Default]]&lt;&gt;"",Table_Styles[[#This Row],[Colour Default]],""))</f>
        <v/>
      </c>
      <c r="P13" s="37"/>
      <c r="Q13" s="37"/>
      <c r="R13" s="21" t="str">
        <f>IF(Table_Styles[[#This Row],[Background]]&lt;&gt;"",Table_Styles[[#This Row],[Background]],IF(Table_Styles[[#This Row],[Background Default]]&lt;&gt;"",Table_Styles[[#This Row],[Background Default]],""))</f>
        <v/>
      </c>
      <c r="S13" s="37"/>
      <c r="T13" s="37"/>
      <c r="U13" s="21" t="str">
        <f>IF(Table_Styles[[#This Row],[Border]]&lt;&gt;"",Table_Styles[[#This Row],[Border]],IF(Table_Styles[[#This Row],[Border Default]]&lt;&gt;"",Table_Styles[[#This Row],[Border Default]],""))</f>
        <v/>
      </c>
      <c r="V13" s="37"/>
      <c r="W13" s="37"/>
      <c r="X13" s="21" t="str">
        <f>IF(Table_Styles[[#This Row],[Border Radius]]&lt;&gt;"",Table_Styles[[#This Row],[Border Radius]],IF(Table_Styles[[#This Row],[Border Radius Default]]&lt;&gt;"",Table_Styles[[#This Row],[Border Radius Default]],""))</f>
        <v/>
      </c>
      <c r="Y13" s="37"/>
      <c r="Z13" s="37"/>
      <c r="AA13" s="21" t="str">
        <f>IF(Table_Styles[[#This Row],[MT]]&lt;&gt;"",Table_Styles[[#This Row],[MT]],IF(Table_Styles[[#This Row],[MT Default]]&lt;&gt;"",Table_Styles[[#This Row],[MT Default]],""))</f>
        <v/>
      </c>
      <c r="AB13" s="37"/>
      <c r="AC13" s="37"/>
      <c r="AD13" s="21" t="str">
        <f>IF(Table_Styles[[#This Row],[MR]]&lt;&gt;"",Table_Styles[[#This Row],[MR]],IF(Table_Styles[[#This Row],[MR Default]]&lt;&gt;"",Table_Styles[[#This Row],[MR Default]],""))</f>
        <v/>
      </c>
      <c r="AE13" s="37"/>
      <c r="AF13" s="37"/>
      <c r="AG13" s="21" t="str">
        <f>IF(Table_Styles[[#This Row],[MB]]&lt;&gt;"",Table_Styles[[#This Row],[MB]],IF(Table_Styles[[#This Row],[MB Default]]&lt;&gt;"",Table_Styles[[#This Row],[MB Default]],""))</f>
        <v/>
      </c>
      <c r="AH13" s="37"/>
      <c r="AI13" s="37"/>
      <c r="AJ13" s="21" t="str">
        <f>IF(Table_Styles[[#This Row],[ML]]&lt;&gt;"",Table_Styles[[#This Row],[ML]],IF(Table_Styles[[#This Row],[ML Default]]&lt;&gt;"",Table_Styles[[#This Row],[ML Default]],""))</f>
        <v/>
      </c>
      <c r="AK13" s="37"/>
      <c r="AL13" s="37"/>
      <c r="AM13" s="21" t="str">
        <f>IF(Table_Styles[[#This Row],[PT]]&lt;&gt;"",Table_Styles[[#This Row],[PT]],IF(Table_Styles[[#This Row],[PT Default]]&lt;&gt;"",Table_Styles[[#This Row],[PT Default]],""))</f>
        <v/>
      </c>
      <c r="AN13" s="37"/>
      <c r="AO13" s="37"/>
      <c r="AP13" s="21" t="str">
        <f>IF(Table_Styles[[#This Row],[PR]]&lt;&gt;"",Table_Styles[[#This Row],[PR]],IF(Table_Styles[[#This Row],[PR Default]]&lt;&gt;"",Table_Styles[[#This Row],[PR Default]],""))</f>
        <v/>
      </c>
      <c r="AQ13" s="37"/>
      <c r="AR13" s="37"/>
      <c r="AS13" s="21" t="str">
        <f>IF(Table_Styles[[#This Row],[PB]]&lt;&gt;"",Table_Styles[[#This Row],[PB]],IF(Table_Styles[[#This Row],[PB Default]]&lt;&gt;"",Table_Styles[[#This Row],[PB Default]],""))</f>
        <v/>
      </c>
      <c r="AT13" s="37"/>
      <c r="AU13" s="37"/>
      <c r="AV13" s="21" t="str">
        <f>IF(Table_Styles[[#This Row],[PL]]&lt;&gt;"",Table_Styles[[#This Row],[PL]],IF(Table_Styles[[#This Row],[PL Default]]&lt;&gt;"",Table_Styles[[#This Row],[PL Default]],""))</f>
        <v/>
      </c>
      <c r="AW13" s="37"/>
      <c r="AX13" s="37"/>
      <c r="AY13" s="21" t="str">
        <f>IF(Table_Styles[[#This Row],[BT]]&lt;&gt;"",Table_Styles[[#This Row],[BT]],IF(Table_Styles[[#This Row],[BT Default]]&lt;&gt;"",Table_Styles[[#This Row],[BT Default]],""))</f>
        <v/>
      </c>
      <c r="AZ13" s="37"/>
      <c r="BA13" s="37"/>
      <c r="BB13" s="21" t="str">
        <f>IF(Table_Styles[[#This Row],[BR]]&lt;&gt;"",Table_Styles[[#This Row],[BR]],IF(Table_Styles[[#This Row],[BR Default]]&lt;&gt;"",Table_Styles[[#This Row],[BR Default]],""))</f>
        <v/>
      </c>
      <c r="BC13" s="37"/>
      <c r="BD13" s="37"/>
      <c r="BE13" s="21" t="str">
        <f>IF(Table_Styles[[#This Row],[BB]]&lt;&gt;"",Table_Styles[[#This Row],[BB]],IF(Table_Styles[[#This Row],[BB Default]]&lt;&gt;"",Table_Styles[[#This Row],[BB Default]],""))</f>
        <v/>
      </c>
      <c r="BF13" s="37"/>
      <c r="BG13" s="37"/>
      <c r="BH13" s="21" t="str">
        <f>IF(Table_Styles[[#This Row],[BL]]&lt;&gt;"",Table_Styles[[#This Row],[BL]],IF(Table_Styles[[#This Row],[BL Default]]&lt;&gt;"",Table_Styles[[#This Row],[BL Default]],""))</f>
        <v/>
      </c>
      <c r="BI13" s="37"/>
      <c r="BJ13" s="37"/>
      <c r="BK13" s="21" t="str">
        <f>IF(Table_Styles[[#This Row],[Width]]&lt;&gt;"",Table_Styles[[#This Row],[Width]],IF(Table_Styles[[#This Row],[Width Default]]&lt;&gt;"",Table_Styles[[#This Row],[Width Default]],""))</f>
        <v/>
      </c>
      <c r="BL13" s="37"/>
      <c r="BM13" s="37"/>
      <c r="BN13" s="21" t="str">
        <f>IF(Table_Styles[[#This Row],[Height]]&lt;&gt;"",Table_Styles[[#This Row],[Height]],IF(Table_Styles[[#This Row],[Height Default]]&lt;&gt;"",Table_Styles[[#This Row],[Height Default]],""))</f>
        <v/>
      </c>
      <c r="BO13" s="21"/>
      <c r="BP13" s="21"/>
      <c r="BQ13" s="21" t="str">
        <f>IF(Table_Styles[[#This Row],[Top]]&lt;&gt;"",Table_Styles[[#This Row],[Top]],IF(Table_Styles[[#This Row],[Top Default]]&lt;&gt;"",Table_Styles[[#This Row],[Top Default]],""))</f>
        <v/>
      </c>
      <c r="BR13" s="21"/>
      <c r="BS13" s="21"/>
      <c r="BT13" s="21" t="str">
        <f>IF(Table_Styles[[#This Row],[Right]]&lt;&gt;"",Table_Styles[[#This Row],[Right]],IF(Table_Styles[[#This Row],[Right Default]]&lt;&gt;"",Table_Styles[[#This Row],[Right Default]],""))</f>
        <v/>
      </c>
      <c r="BU13" s="21"/>
      <c r="BV13" s="21"/>
      <c r="BW13" s="21" t="str">
        <f>IF(Table_Styles[[#This Row],[Bottom]]&lt;&gt;"",Table_Styles[[#This Row],[Bottom]],IF(Table_Styles[[#This Row],[Bottom Default]]&lt;&gt;"",Table_Styles[[#This Row],[Bottom Default]],""))</f>
        <v/>
      </c>
      <c r="BX13" s="21"/>
      <c r="BY13" s="21"/>
      <c r="BZ13" s="21" t="str">
        <f>IF(Table_Styles[[#This Row],[Left]]&lt;&gt;"",Table_Styles[[#This Row],[Left]],IF(Table_Styles[[#This Row],[Left Default]]&lt;&gt;"",Table_Styles[[#This Row],[Left Default]],""))</f>
        <v/>
      </c>
      <c r="CA13" s="37"/>
      <c r="CB13" s="21" t="str">
        <f>IF(AND(Table_Styles[[#This Row],[Selector]]&lt;&gt;"",Table_Styles[[#This Row],[Font Family Used]]&lt;&gt;"",Table_Styles[[#This Row],[Font Weight Used]]&lt;&gt;""),Table_Styles[[#This Row],[Font Family Used]]&amp;" "&amp;Table_Styles[[#This Row],[Font Weight Used]],"")</f>
        <v/>
      </c>
      <c r="CC13" s="21" t="str">
        <f ca="1">IF(AND(Table_Styles[[#This Row],[Selector]],COUNTIF(OFFSET(CC:CC,0,0,ROW()-1,1),"="&amp;Table_Styles[[#This Row],[Font]])=0),Table_Styles[[#This Row],[Font]],"")</f>
        <v/>
      </c>
      <c r="CD13" s="21" t="str">
        <f ca="1">IF(Table_Styles[[#This Row],[Unique Font]]&lt;&gt;"",
"{""fontFamily"":"""&amp;Table_Styles[[#This Row],[Font Family Used]]&amp;""",""fontWeight"":"&amp;Table_Styles[[#This Row],[Font Weight Used]]&amp;"}","")</f>
        <v/>
      </c>
      <c r="CE13"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21" t="str">
        <f>IF(AND(Table_Styles[[#This Row],[Selector]]&lt;&gt;"", Table_Styles[[#This Row],[Config Properties]]&lt;&gt;""),
Table_Styles[[#This Row],[Selector]]&amp;" { "&amp;Table_Styles[[#This Row],[Config Properties]]&amp;" }","")</f>
        <v/>
      </c>
      <c r="CG13" s="21" t="str">
        <f xml:space="preserve">
SUBSTITUTE(SUBSTITUTE(SUBSTITUTE(SUBSTITUTE(SUBSTITUTE(SUBSTITUTE(SUBSTITUTE(SUBSTITUTE(Table_Styles[[#This Row],[Config]],
" {","{"),
"{ ","{"),
" }","}"),
"} ","}"),
" ,",","),
", ",","),
" :",":"),
": ",":")</f>
        <v/>
      </c>
    </row>
    <row r="14" spans="2:85" ht="21" customHeight="1" thickBot="1">
      <c r="B14" t="s">
        <v>652</v>
      </c>
      <c r="C14" s="20" t="s">
        <v>638</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38" t="s">
        <v>653</v>
      </c>
      <c r="CB14" s="21" t="str">
        <f>IF(AND(Table_Styles[[#This Row],[Selector]]&lt;&gt;"",Table_Styles[[#This Row],[Font Family Used]]&lt;&gt;"",Table_Styles[[#This Row],[Font Weight Used]]&lt;&gt;""),Table_Styles[[#This Row],[Font Family Used]]&amp;" "&amp;Table_Styles[[#This Row],[Font Weight Used]],"")</f>
        <v/>
      </c>
      <c r="CC14" s="21" t="str">
        <f ca="1">IF(AND(Table_Styles[[#This Row],[Selector]],COUNTIF(OFFSET(CC:CC,0,0,ROW()-1,1),"="&amp;Table_Styles[[#This Row],[Font]])=0),Table_Styles[[#This Row],[Font]],"")</f>
        <v/>
      </c>
      <c r="CD14" s="21" t="str">
        <f ca="1">IF(Table_Styles[[#This Row],[Unique Font]]&lt;&gt;"",
"{""fontFamily"":"""&amp;Table_Styles[[#This Row],[Font Family Used]]&amp;""",""fontWeight"":"&amp;Table_Styles[[#This Row],[Font Weight Used]]&amp;"}","")</f>
        <v/>
      </c>
      <c r="CE14"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text-transform: uppercase;</v>
      </c>
      <c r="CF14" s="20" t="str">
        <f>IF(AND(Table_Styles[[#This Row],[Selector]]&lt;&gt;"", Table_Styles[[#This Row],[Config Properties]]&lt;&gt;""),
Table_Styles[[#This Row],[Selector]]&amp;" { "&amp;Table_Styles[[#This Row],[Config Properties]]&amp;" }","")</f>
        <v>h1 { text-transform: uppercase; }</v>
      </c>
      <c r="CG14" s="20" t="str">
        <f xml:space="preserve">
SUBSTITUTE(SUBSTITUTE(SUBSTITUTE(SUBSTITUTE(SUBSTITUTE(SUBSTITUTE(SUBSTITUTE(SUBSTITUTE(Table_Styles[[#This Row],[Config]],
" {","{"),
"{ ","{"),
" }","}"),
"} ","}"),
" ,",","),
", ",","),
" :",":"),
": ",":")</f>
        <v>h1{text-transform:uppercase;}</v>
      </c>
    </row>
    <row r="15" spans="2:85" ht="21" customHeight="1">
      <c r="B15" s="20" t="s">
        <v>23</v>
      </c>
      <c r="C15" s="41" t="s">
        <v>654</v>
      </c>
      <c r="D15" s="38"/>
      <c r="E15" s="38" t="str">
        <f>Settings_Styling_Font_Headings</f>
        <v>Dosis</v>
      </c>
      <c r="F15" s="18" t="str">
        <f>IF(Table_Styles[[#This Row],[Font Family]]&lt;&gt;"",Table_Styles[[#This Row],[Font Family]],IF(Table_Styles[[#This Row],[Font Family Default]]&lt;&gt;"",Table_Styles[[#This Row],[Font Family Default]],""))</f>
        <v>Dosis</v>
      </c>
      <c r="G15" s="38"/>
      <c r="H15" s="38" t="s">
        <v>655</v>
      </c>
      <c r="I15" s="18" t="str">
        <f>IF(Table_Styles[[#This Row],[Font Size]]&lt;&gt;"",Table_Styles[[#This Row],[Font Size]],IF(Table_Styles[[#This Row],[Font Size Default]]&lt;&gt;"",Table_Styles[[#This Row],[Font Size Default]],""))</f>
        <v>35px</v>
      </c>
      <c r="J15" s="38"/>
      <c r="K15" s="38">
        <f>Settings_Styling_Font_Weight_Headings</f>
        <v>400</v>
      </c>
      <c r="L15" s="18">
        <f>IF(Table_Styles[[#This Row],[Font Weight]]&lt;&gt;"",Table_Styles[[#This Row],[Font Weight]],IF(Table_Styles[[#This Row],[Font Weight Default]]&lt;&gt;"",Table_Styles[[#This Row],[Font Weight Default]],""))</f>
        <v>400</v>
      </c>
      <c r="M15" s="38"/>
      <c r="N15" s="38"/>
      <c r="O15" s="18" t="str">
        <f>IF(Table_Styles[[#This Row],[Colour]]&lt;&gt;"",Table_Styles[[#This Row],[Colour]],IF(Table_Styles[[#This Row],[Colour Default]]&lt;&gt;"",Table_Styles[[#This Row],[Colour Default]],""))</f>
        <v/>
      </c>
      <c r="P15" s="38"/>
      <c r="Q15" s="38"/>
      <c r="R15" s="18" t="str">
        <f>IF(Table_Styles[[#This Row],[Background]]&lt;&gt;"",Table_Styles[[#This Row],[Background]],IF(Table_Styles[[#This Row],[Background Default]]&lt;&gt;"",Table_Styles[[#This Row],[Background Default]],""))</f>
        <v/>
      </c>
      <c r="S15" s="38"/>
      <c r="T15" s="38"/>
      <c r="U15" s="18" t="str">
        <f>IF(Table_Styles[[#This Row],[Border]]&lt;&gt;"",Table_Styles[[#This Row],[Border]],IF(Table_Styles[[#This Row],[Border Default]]&lt;&gt;"",Table_Styles[[#This Row],[Border Default]],""))</f>
        <v/>
      </c>
      <c r="V15" s="38"/>
      <c r="W15" s="38"/>
      <c r="X15" s="18" t="str">
        <f>IF(Table_Styles[[#This Row],[Border Radius]]&lt;&gt;"",Table_Styles[[#This Row],[Border Radius]],IF(Table_Styles[[#This Row],[Border Radius Default]]&lt;&gt;"",Table_Styles[[#This Row],[Border Radius Default]],""))</f>
        <v/>
      </c>
      <c r="Y15" s="38"/>
      <c r="Z15" s="38" t="s">
        <v>656</v>
      </c>
      <c r="AA15" s="18" t="str">
        <f>IF(Table_Styles[[#This Row],[MT]]&lt;&gt;"",Table_Styles[[#This Row],[MT]],IF(Table_Styles[[#This Row],[MT Default]]&lt;&gt;"",Table_Styles[[#This Row],[MT Default]],""))</f>
        <v>10px</v>
      </c>
      <c r="AB15" s="38"/>
      <c r="AC15" s="38"/>
      <c r="AD15" s="18" t="str">
        <f>IF(Table_Styles[[#This Row],[MR]]&lt;&gt;"",Table_Styles[[#This Row],[MR]],IF(Table_Styles[[#This Row],[MR Default]]&lt;&gt;"",Table_Styles[[#This Row],[MR Default]],""))</f>
        <v/>
      </c>
      <c r="AE15" s="38"/>
      <c r="AF15" s="38">
        <v>0</v>
      </c>
      <c r="AG15" s="18">
        <f>IF(Table_Styles[[#This Row],[MB]]&lt;&gt;"",Table_Styles[[#This Row],[MB]],IF(Table_Styles[[#This Row],[MB Default]]&lt;&gt;"",Table_Styles[[#This Row],[MB Default]],""))</f>
        <v>0</v>
      </c>
      <c r="AH15" s="38"/>
      <c r="AI15" s="38"/>
      <c r="AJ15" s="18" t="str">
        <f>IF(Table_Styles[[#This Row],[ML]]&lt;&gt;"",Table_Styles[[#This Row],[ML]],IF(Table_Styles[[#This Row],[ML Default]]&lt;&gt;"",Table_Styles[[#This Row],[ML Default]],""))</f>
        <v/>
      </c>
      <c r="AK15" s="38"/>
      <c r="AL15" s="38"/>
      <c r="AM15" s="18" t="str">
        <f>IF(Table_Styles[[#This Row],[PT]]&lt;&gt;"",Table_Styles[[#This Row],[PT]],IF(Table_Styles[[#This Row],[PT Default]]&lt;&gt;"",Table_Styles[[#This Row],[PT Default]],""))</f>
        <v/>
      </c>
      <c r="AN15" s="38"/>
      <c r="AO15" s="38"/>
      <c r="AP15" s="18" t="str">
        <f>IF(Table_Styles[[#This Row],[PR]]&lt;&gt;"",Table_Styles[[#This Row],[PR]],IF(Table_Styles[[#This Row],[PR Default]]&lt;&gt;"",Table_Styles[[#This Row],[PR Default]],""))</f>
        <v/>
      </c>
      <c r="AQ15" s="38"/>
      <c r="AR15" s="38"/>
      <c r="AS15" s="18" t="str">
        <f>IF(Table_Styles[[#This Row],[PB]]&lt;&gt;"",Table_Styles[[#This Row],[PB]],IF(Table_Styles[[#This Row],[PB Default]]&lt;&gt;"",Table_Styles[[#This Row],[PB Default]],""))</f>
        <v/>
      </c>
      <c r="AT15" s="38"/>
      <c r="AU15" s="38"/>
      <c r="AV15" s="18" t="str">
        <f>IF(Table_Styles[[#This Row],[PL]]&lt;&gt;"",Table_Styles[[#This Row],[PL]],IF(Table_Styles[[#This Row],[PL Default]]&lt;&gt;"",Table_Styles[[#This Row],[PL Default]],""))</f>
        <v/>
      </c>
      <c r="AW15" s="38"/>
      <c r="AX15" s="38"/>
      <c r="AY15" s="18" t="str">
        <f>IF(Table_Styles[[#This Row],[BT]]&lt;&gt;"",Table_Styles[[#This Row],[BT]],IF(Table_Styles[[#This Row],[BT Default]]&lt;&gt;"",Table_Styles[[#This Row],[BT Default]],""))</f>
        <v/>
      </c>
      <c r="AZ15" s="38"/>
      <c r="BA15" s="38"/>
      <c r="BB15" s="18" t="str">
        <f>IF(Table_Styles[[#This Row],[BR]]&lt;&gt;"",Table_Styles[[#This Row],[BR]],IF(Table_Styles[[#This Row],[BR Default]]&lt;&gt;"",Table_Styles[[#This Row],[BR Default]],""))</f>
        <v/>
      </c>
      <c r="BC15" s="38"/>
      <c r="BD15" s="38"/>
      <c r="BE15" s="18" t="str">
        <f>IF(Table_Styles[[#This Row],[BB]]&lt;&gt;"",Table_Styles[[#This Row],[BB]],IF(Table_Styles[[#This Row],[BB Default]]&lt;&gt;"",Table_Styles[[#This Row],[BB Default]],""))</f>
        <v/>
      </c>
      <c r="BF15" s="38"/>
      <c r="BG15" s="38"/>
      <c r="BH15" s="18" t="str">
        <f>IF(Table_Styles[[#This Row],[BL]]&lt;&gt;"",Table_Styles[[#This Row],[BL]],IF(Table_Styles[[#This Row],[BL Default]]&lt;&gt;"",Table_Styles[[#This Row],[BL Default]],""))</f>
        <v/>
      </c>
      <c r="BI15" s="38"/>
      <c r="BJ15" s="38"/>
      <c r="BK15" s="18" t="str">
        <f>IF(Table_Styles[[#This Row],[Width]]&lt;&gt;"",Table_Styles[[#This Row],[Width]],IF(Table_Styles[[#This Row],[Width Default]]&lt;&gt;"",Table_Styles[[#This Row],[Width Default]],""))</f>
        <v/>
      </c>
      <c r="BL15" s="38"/>
      <c r="BM15" s="38"/>
      <c r="BN15" s="18" t="str">
        <f>IF(Table_Styles[[#This Row],[Height]]&lt;&gt;"",Table_Styles[[#This Row],[Height]],IF(Table_Styles[[#This Row],[Height Default]]&lt;&gt;"",Table_Styles[[#This Row],[Height Default]],""))</f>
        <v/>
      </c>
      <c r="BO15" s="18"/>
      <c r="BP15" s="18"/>
      <c r="BQ15" s="18" t="str">
        <f>IF(Table_Styles[[#This Row],[Top]]&lt;&gt;"",Table_Styles[[#This Row],[Top]],IF(Table_Styles[[#This Row],[Top Default]]&lt;&gt;"",Table_Styles[[#This Row],[Top Default]],""))</f>
        <v/>
      </c>
      <c r="BR15" s="18"/>
      <c r="BS15" s="18"/>
      <c r="BT15" s="18" t="str">
        <f>IF(Table_Styles[[#This Row],[Right]]&lt;&gt;"",Table_Styles[[#This Row],[Right]],IF(Table_Styles[[#This Row],[Right Default]]&lt;&gt;"",Table_Styles[[#This Row],[Right Default]],""))</f>
        <v/>
      </c>
      <c r="BU15" s="18"/>
      <c r="BV15" s="18"/>
      <c r="BW15" s="18" t="str">
        <f>IF(Table_Styles[[#This Row],[Bottom]]&lt;&gt;"",Table_Styles[[#This Row],[Bottom]],IF(Table_Styles[[#This Row],[Bottom Default]]&lt;&gt;"",Table_Styles[[#This Row],[Bottom Default]],""))</f>
        <v/>
      </c>
      <c r="BX15" s="18"/>
      <c r="BY15" s="18"/>
      <c r="BZ15" s="18" t="str">
        <f>IF(Table_Styles[[#This Row],[Left]]&lt;&gt;"",Table_Styles[[#This Row],[Left]],IF(Table_Styles[[#This Row],[Left Default]]&lt;&gt;"",Table_Styles[[#This Row],[Left Default]],""))</f>
        <v/>
      </c>
      <c r="CA15" s="38" t="s">
        <v>653</v>
      </c>
      <c r="CB15" s="20" t="str">
        <f>IF(AND(Table_Styles[[#This Row],[Selector]]&lt;&gt;"",Table_Styles[[#This Row],[Font Family Used]]&lt;&gt;"",Table_Styles[[#This Row],[Font Weight Used]]&lt;&gt;""),Table_Styles[[#This Row],[Font Family Used]]&amp;" "&amp;Table_Styles[[#This Row],[Font Weight Used]],"")</f>
        <v>Dosis 400</v>
      </c>
      <c r="CC15" s="20" t="str">
        <f ca="1">IF(AND(Table_Styles[[#This Row],[Selector]],COUNTIF(OFFSET(CC:CC,0,0,ROW()-1,1),"="&amp;Table_Styles[[#This Row],[Font]])=0),Table_Styles[[#This Row],[Font]],"")</f>
        <v/>
      </c>
      <c r="CD15" s="20" t="str">
        <f ca="1">IF(Table_Styles[[#This Row],[Unique Font]]&lt;&gt;"",
"{""fontFamily"":"""&amp;Table_Styles[[#This Row],[Font Family Used]]&amp;""",""fontWeight"":"&amp;Table_Styles[[#This Row],[Font Weight Used]]&amp;"}","")</f>
        <v/>
      </c>
      <c r="CE1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35px;font-weight: 400;margin-top: 10px;margin-bottom: 0;text-transform: uppercase;</v>
      </c>
      <c r="CF15" s="20" t="str">
        <f>IF(AND(Table_Styles[[#This Row],[Selector]]&lt;&gt;"", Table_Styles[[#This Row],[Config Properties]]&lt;&gt;""),
Table_Styles[[#This Row],[Selector]]&amp;" { "&amp;Table_Styles[[#This Row],[Config Properties]]&amp;" }","")</f>
        <v>section h2 { font-family: 'Dosis';font-size: 35px;font-weight: 400;margin-top: 10px;margin-bottom: 0;text-transform: uppercase; }</v>
      </c>
      <c r="CG15" s="20" t="str">
        <f xml:space="preserve">
SUBSTITUTE(SUBSTITUTE(SUBSTITUTE(SUBSTITUTE(SUBSTITUTE(SUBSTITUTE(SUBSTITUTE(SUBSTITUTE(Table_Styles[[#This Row],[Config]],
" {","{"),
"{ ","{"),
" }","}"),
"} ","}"),
" ,",","),
", ",","),
" :",":"),
": ",":")</f>
        <v>section h2{font-family:'Dosis';font-size:35px;font-weight:400;margin-top:10px;margin-bottom:0;text-transform:uppercase;}</v>
      </c>
    </row>
    <row r="16" spans="2:85" ht="21" customHeight="1">
      <c r="B16" s="20" t="s">
        <v>24</v>
      </c>
      <c r="C16" s="41" t="s">
        <v>657</v>
      </c>
      <c r="D16" s="38"/>
      <c r="E16" s="38" t="str">
        <f>Settings_Styling_Font_Headings</f>
        <v>Dosis</v>
      </c>
      <c r="F16" s="18" t="str">
        <f>IF(Table_Styles[[#This Row],[Font Family]]&lt;&gt;"",Table_Styles[[#This Row],[Font Family]],IF(Table_Styles[[#This Row],[Font Family Default]]&lt;&gt;"",Table_Styles[[#This Row],[Font Family Default]],""))</f>
        <v>Dosis</v>
      </c>
      <c r="G16" s="38"/>
      <c r="H16" s="38" t="s">
        <v>658</v>
      </c>
      <c r="I16" s="18" t="str">
        <f>IF(Table_Styles[[#This Row],[Font Size]]&lt;&gt;"",Table_Styles[[#This Row],[Font Size]],IF(Table_Styles[[#This Row],[Font Size Default]]&lt;&gt;"",Table_Styles[[#This Row],[Font Size Default]],""))</f>
        <v>24px</v>
      </c>
      <c r="J16" s="38" t="s">
        <v>374</v>
      </c>
      <c r="K16" s="38">
        <v>400</v>
      </c>
      <c r="L16" s="18" t="str">
        <f>IF(Table_Styles[[#This Row],[Font Weight]]&lt;&gt;"",Table_Styles[[#This Row],[Font Weight]],IF(Table_Styles[[#This Row],[Font Weight Default]]&lt;&gt;"",Table_Styles[[#This Row],[Font Weight Default]],""))</f>
        <v>500</v>
      </c>
      <c r="M16" s="38"/>
      <c r="N16" s="38"/>
      <c r="O16" s="18" t="str">
        <f>IF(Table_Styles[[#This Row],[Colour]]&lt;&gt;"",Table_Styles[[#This Row],[Colour]],IF(Table_Styles[[#This Row],[Colour Default]]&lt;&gt;"",Table_Styles[[#This Row],[Colour Default]],""))</f>
        <v/>
      </c>
      <c r="P16" s="38"/>
      <c r="Q16" s="38"/>
      <c r="R16" s="18" t="str">
        <f>IF(Table_Styles[[#This Row],[Background]]&lt;&gt;"",Table_Styles[[#This Row],[Background]],IF(Table_Styles[[#This Row],[Background Default]]&lt;&gt;"",Table_Styles[[#This Row],[Background Default]],""))</f>
        <v/>
      </c>
      <c r="S16" s="38"/>
      <c r="T16" s="38"/>
      <c r="U16" s="18" t="str">
        <f>IF(Table_Styles[[#This Row],[Border]]&lt;&gt;"",Table_Styles[[#This Row],[Border]],IF(Table_Styles[[#This Row],[Border Default]]&lt;&gt;"",Table_Styles[[#This Row],[Border Default]],""))</f>
        <v/>
      </c>
      <c r="V16" s="38"/>
      <c r="W16" s="38"/>
      <c r="X16" s="18" t="str">
        <f>IF(Table_Styles[[#This Row],[Border Radius]]&lt;&gt;"",Table_Styles[[#This Row],[Border Radius]],IF(Table_Styles[[#This Row],[Border Radius Default]]&lt;&gt;"",Table_Styles[[#This Row],[Border Radius Default]],""))</f>
        <v/>
      </c>
      <c r="Y16" s="38" t="s">
        <v>634</v>
      </c>
      <c r="Z16" s="38" t="s">
        <v>640</v>
      </c>
      <c r="AA16" s="18" t="str">
        <f>IF(Table_Styles[[#This Row],[MT]]&lt;&gt;"",Table_Styles[[#This Row],[MT]],IF(Table_Styles[[#This Row],[MT Default]]&lt;&gt;"",Table_Styles[[#This Row],[MT Default]],""))</f>
        <v>30px</v>
      </c>
      <c r="AB16" s="38"/>
      <c r="AC16" s="38"/>
      <c r="AD16" s="18" t="str">
        <f>IF(Table_Styles[[#This Row],[MR]]&lt;&gt;"",Table_Styles[[#This Row],[MR]],IF(Table_Styles[[#This Row],[MR Default]]&lt;&gt;"",Table_Styles[[#This Row],[MR Default]],""))</f>
        <v/>
      </c>
      <c r="AE16" s="38"/>
      <c r="AF16" s="38">
        <v>0</v>
      </c>
      <c r="AG16" s="18">
        <f>IF(Table_Styles[[#This Row],[MB]]&lt;&gt;"",Table_Styles[[#This Row],[MB]],IF(Table_Styles[[#This Row],[MB Default]]&lt;&gt;"",Table_Styles[[#This Row],[MB Default]],""))</f>
        <v>0</v>
      </c>
      <c r="AH16" s="38"/>
      <c r="AI16" s="38"/>
      <c r="AJ16" s="18" t="str">
        <f>IF(Table_Styles[[#This Row],[ML]]&lt;&gt;"",Table_Styles[[#This Row],[ML]],IF(Table_Styles[[#This Row],[ML Default]]&lt;&gt;"",Table_Styles[[#This Row],[ML Default]],""))</f>
        <v/>
      </c>
      <c r="AK16" s="38"/>
      <c r="AL16" s="38"/>
      <c r="AM16" s="18" t="str">
        <f>IF(Table_Styles[[#This Row],[PT]]&lt;&gt;"",Table_Styles[[#This Row],[PT]],IF(Table_Styles[[#This Row],[PT Default]]&lt;&gt;"",Table_Styles[[#This Row],[PT Default]],""))</f>
        <v/>
      </c>
      <c r="AN16" s="38"/>
      <c r="AO16" s="38"/>
      <c r="AP16" s="18" t="str">
        <f>IF(Table_Styles[[#This Row],[PR]]&lt;&gt;"",Table_Styles[[#This Row],[PR]],IF(Table_Styles[[#This Row],[PR Default]]&lt;&gt;"",Table_Styles[[#This Row],[PR Default]],""))</f>
        <v/>
      </c>
      <c r="AQ16" s="38"/>
      <c r="AR16" s="38"/>
      <c r="AS16" s="18" t="str">
        <f>IF(Table_Styles[[#This Row],[PB]]&lt;&gt;"",Table_Styles[[#This Row],[PB]],IF(Table_Styles[[#This Row],[PB Default]]&lt;&gt;"",Table_Styles[[#This Row],[PB Default]],""))</f>
        <v/>
      </c>
      <c r="AT16" s="38"/>
      <c r="AU16" s="38"/>
      <c r="AV16" s="18" t="str">
        <f>IF(Table_Styles[[#This Row],[PL]]&lt;&gt;"",Table_Styles[[#This Row],[PL]],IF(Table_Styles[[#This Row],[PL Default]]&lt;&gt;"",Table_Styles[[#This Row],[PL Default]],""))</f>
        <v/>
      </c>
      <c r="AW16" s="38"/>
      <c r="AX16" s="38"/>
      <c r="AY16" s="18" t="str">
        <f>IF(Table_Styles[[#This Row],[BT]]&lt;&gt;"",Table_Styles[[#This Row],[BT]],IF(Table_Styles[[#This Row],[BT Default]]&lt;&gt;"",Table_Styles[[#This Row],[BT Default]],""))</f>
        <v/>
      </c>
      <c r="AZ16" s="38"/>
      <c r="BA16" s="38"/>
      <c r="BB16" s="18" t="str">
        <f>IF(Table_Styles[[#This Row],[BR]]&lt;&gt;"",Table_Styles[[#This Row],[BR]],IF(Table_Styles[[#This Row],[BR Default]]&lt;&gt;"",Table_Styles[[#This Row],[BR Default]],""))</f>
        <v/>
      </c>
      <c r="BC16" s="38"/>
      <c r="BD16" s="38"/>
      <c r="BE16" s="18" t="str">
        <f>IF(Table_Styles[[#This Row],[BB]]&lt;&gt;"",Table_Styles[[#This Row],[BB]],IF(Table_Styles[[#This Row],[BB Default]]&lt;&gt;"",Table_Styles[[#This Row],[BB Default]],""))</f>
        <v/>
      </c>
      <c r="BF16" s="38"/>
      <c r="BG16" s="38"/>
      <c r="BH16" s="18" t="str">
        <f>IF(Table_Styles[[#This Row],[BL]]&lt;&gt;"",Table_Styles[[#This Row],[BL]],IF(Table_Styles[[#This Row],[BL Default]]&lt;&gt;"",Table_Styles[[#This Row],[BL Default]],""))</f>
        <v/>
      </c>
      <c r="BI16" s="38"/>
      <c r="BJ16" s="38"/>
      <c r="BK16" s="18" t="str">
        <f>IF(Table_Styles[[#This Row],[Width]]&lt;&gt;"",Table_Styles[[#This Row],[Width]],IF(Table_Styles[[#This Row],[Width Default]]&lt;&gt;"",Table_Styles[[#This Row],[Width Default]],""))</f>
        <v/>
      </c>
      <c r="BL16" s="38"/>
      <c r="BM16" s="38"/>
      <c r="BN16" s="18" t="str">
        <f>IF(Table_Styles[[#This Row],[Height]]&lt;&gt;"",Table_Styles[[#This Row],[Height]],IF(Table_Styles[[#This Row],[Height Default]]&lt;&gt;"",Table_Styles[[#This Row],[Height Default]],""))</f>
        <v/>
      </c>
      <c r="BO16" s="18"/>
      <c r="BP16" s="18"/>
      <c r="BQ16" s="18" t="str">
        <f>IF(Table_Styles[[#This Row],[Top]]&lt;&gt;"",Table_Styles[[#This Row],[Top]],IF(Table_Styles[[#This Row],[Top Default]]&lt;&gt;"",Table_Styles[[#This Row],[Top Default]],""))</f>
        <v/>
      </c>
      <c r="BR16" s="18"/>
      <c r="BS16" s="18"/>
      <c r="BT16" s="18" t="str">
        <f>IF(Table_Styles[[#This Row],[Right]]&lt;&gt;"",Table_Styles[[#This Row],[Right]],IF(Table_Styles[[#This Row],[Right Default]]&lt;&gt;"",Table_Styles[[#This Row],[Right Default]],""))</f>
        <v/>
      </c>
      <c r="BU16" s="18"/>
      <c r="BV16" s="18"/>
      <c r="BW16" s="18" t="str">
        <f>IF(Table_Styles[[#This Row],[Bottom]]&lt;&gt;"",Table_Styles[[#This Row],[Bottom]],IF(Table_Styles[[#This Row],[Bottom Default]]&lt;&gt;"",Table_Styles[[#This Row],[Bottom Default]],""))</f>
        <v/>
      </c>
      <c r="BX16" s="18"/>
      <c r="BY16" s="18"/>
      <c r="BZ16" s="18" t="str">
        <f>IF(Table_Styles[[#This Row],[Left]]&lt;&gt;"",Table_Styles[[#This Row],[Left]],IF(Table_Styles[[#This Row],[Left Default]]&lt;&gt;"",Table_Styles[[#This Row],[Left Default]],""))</f>
        <v/>
      </c>
      <c r="CA16" s="38"/>
      <c r="CB16" s="20" t="str">
        <f>IF(AND(Table_Styles[[#This Row],[Selector]]&lt;&gt;"",Table_Styles[[#This Row],[Font Family Used]]&lt;&gt;"",Table_Styles[[#This Row],[Font Weight Used]]&lt;&gt;""),Table_Styles[[#This Row],[Font Family Used]]&amp;" "&amp;Table_Styles[[#This Row],[Font Weight Used]],"")</f>
        <v>Dosis 500</v>
      </c>
      <c r="CC16" s="20" t="str">
        <f ca="1">IF(AND(Table_Styles[[#This Row],[Selector]],COUNTIF(OFFSET(CC:CC,0,0,ROW()-1,1),"="&amp;Table_Styles[[#This Row],[Font]])=0),Table_Styles[[#This Row],[Font]],"")</f>
        <v>Dosis 500</v>
      </c>
      <c r="CD16" s="20" t="str">
        <f ca="1">IF(Table_Styles[[#This Row],[Unique Font]]&lt;&gt;"",
"{""fontFamily"":"""&amp;Table_Styles[[#This Row],[Font Family Used]]&amp;""",""fontWeight"":"&amp;Table_Styles[[#This Row],[Font Weight Used]]&amp;"}","")</f>
        <v>{"fontFamily":"Dosis","fontWeight":500}</v>
      </c>
      <c r="CE1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24px;font-weight: 500;margin-top: 30px;margin-bottom: 0</v>
      </c>
      <c r="CF16" s="20" t="str">
        <f>IF(AND(Table_Styles[[#This Row],[Selector]]&lt;&gt;"", Table_Styles[[#This Row],[Config Properties]]&lt;&gt;""),
Table_Styles[[#This Row],[Selector]]&amp;" { "&amp;Table_Styles[[#This Row],[Config Properties]]&amp;" }","")</f>
        <v>section h3 { font-family: 'Dosis';font-size: 24px;font-weight: 500;margin-top: 30px;margin-bottom: 0 }</v>
      </c>
      <c r="CG16" s="20" t="str">
        <f xml:space="preserve">
SUBSTITUTE(SUBSTITUTE(SUBSTITUTE(SUBSTITUTE(SUBSTITUTE(SUBSTITUTE(SUBSTITUTE(SUBSTITUTE(Table_Styles[[#This Row],[Config]],
" {","{"),
"{ ","{"),
" }","}"),
"} ","}"),
" ,",","),
", ",","),
" :",":"),
": ",":")</f>
        <v>section h3{font-family:'Dosis';font-size:24px;font-weight:500;margin-top:30px;margin-bottom:0}</v>
      </c>
    </row>
    <row r="17" spans="2:85" ht="21" customHeight="1">
      <c r="B17" s="20" t="s">
        <v>25</v>
      </c>
      <c r="C17" s="41" t="s">
        <v>659</v>
      </c>
      <c r="D17" s="38"/>
      <c r="E17" s="38" t="str">
        <f>Settings_Styling_Font_Headings</f>
        <v>Dosis</v>
      </c>
      <c r="F17" s="18" t="str">
        <f>IF(Table_Styles[[#This Row],[Font Family]]&lt;&gt;"",Table_Styles[[#This Row],[Font Family]],IF(Table_Styles[[#This Row],[Font Family Default]]&lt;&gt;"",Table_Styles[[#This Row],[Font Family Default]],""))</f>
        <v>Dosis</v>
      </c>
      <c r="G17" s="38"/>
      <c r="H17" s="38" t="s">
        <v>648</v>
      </c>
      <c r="I17" s="18" t="str">
        <f>IF(Table_Styles[[#This Row],[Font Size]]&lt;&gt;"",Table_Styles[[#This Row],[Font Size]],IF(Table_Styles[[#This Row],[Font Size Default]]&lt;&gt;"",Table_Styles[[#This Row],[Font Size Default]],""))</f>
        <v>20px</v>
      </c>
      <c r="J17" s="38" t="s">
        <v>374</v>
      </c>
      <c r="K17" s="38">
        <v>400</v>
      </c>
      <c r="L17" s="18" t="str">
        <f>IF(Table_Styles[[#This Row],[Font Weight]]&lt;&gt;"",Table_Styles[[#This Row],[Font Weight]],IF(Table_Styles[[#This Row],[Font Weight Default]]&lt;&gt;"",Table_Styles[[#This Row],[Font Weight Default]],""))</f>
        <v>500</v>
      </c>
      <c r="M17" s="38"/>
      <c r="N17" s="38"/>
      <c r="O17" s="18" t="str">
        <f>IF(Table_Styles[[#This Row],[Colour]]&lt;&gt;"",Table_Styles[[#This Row],[Colour]],IF(Table_Styles[[#This Row],[Colour Default]]&lt;&gt;"",Table_Styles[[#This Row],[Colour Default]],""))</f>
        <v/>
      </c>
      <c r="P17" s="38"/>
      <c r="Q17" s="38"/>
      <c r="R17" s="18" t="str">
        <f>IF(Table_Styles[[#This Row],[Background]]&lt;&gt;"",Table_Styles[[#This Row],[Background]],IF(Table_Styles[[#This Row],[Background Default]]&lt;&gt;"",Table_Styles[[#This Row],[Background Default]],""))</f>
        <v/>
      </c>
      <c r="S17" s="38"/>
      <c r="T17" s="38"/>
      <c r="U17" s="18" t="str">
        <f>IF(Table_Styles[[#This Row],[Border]]&lt;&gt;"",Table_Styles[[#This Row],[Border]],IF(Table_Styles[[#This Row],[Border Default]]&lt;&gt;"",Table_Styles[[#This Row],[Border Default]],""))</f>
        <v/>
      </c>
      <c r="V17" s="38"/>
      <c r="W17" s="38"/>
      <c r="X17" s="18" t="str">
        <f>IF(Table_Styles[[#This Row],[Border Radius]]&lt;&gt;"",Table_Styles[[#This Row],[Border Radius]],IF(Table_Styles[[#This Row],[Border Radius Default]]&lt;&gt;"",Table_Styles[[#This Row],[Border Radius Default]],""))</f>
        <v/>
      </c>
      <c r="Y17" s="38"/>
      <c r="Z17" s="38">
        <v>0</v>
      </c>
      <c r="AA17" s="18">
        <f>IF(Table_Styles[[#This Row],[MT]]&lt;&gt;"",Table_Styles[[#This Row],[MT]],IF(Table_Styles[[#This Row],[MT Default]]&lt;&gt;"",Table_Styles[[#This Row],[MT Default]],""))</f>
        <v>0</v>
      </c>
      <c r="AB17" s="38"/>
      <c r="AC17" s="38"/>
      <c r="AD17" s="18" t="str">
        <f>IF(Table_Styles[[#This Row],[MR]]&lt;&gt;"",Table_Styles[[#This Row],[MR]],IF(Table_Styles[[#This Row],[MR Default]]&lt;&gt;"",Table_Styles[[#This Row],[MR Default]],""))</f>
        <v/>
      </c>
      <c r="AE17" s="38"/>
      <c r="AF17" s="38">
        <v>0</v>
      </c>
      <c r="AG17" s="18">
        <f>IF(Table_Styles[[#This Row],[MB]]&lt;&gt;"",Table_Styles[[#This Row],[MB]],IF(Table_Styles[[#This Row],[MB Default]]&lt;&gt;"",Table_Styles[[#This Row],[MB Default]],""))</f>
        <v>0</v>
      </c>
      <c r="AH17" s="38"/>
      <c r="AI17" s="38"/>
      <c r="AJ17" s="18" t="str">
        <f>IF(Table_Styles[[#This Row],[ML]]&lt;&gt;"",Table_Styles[[#This Row],[ML]],IF(Table_Styles[[#This Row],[ML Default]]&lt;&gt;"",Table_Styles[[#This Row],[ML Default]],""))</f>
        <v/>
      </c>
      <c r="AK17" s="38"/>
      <c r="AL17" s="38"/>
      <c r="AM17" s="18" t="str">
        <f>IF(Table_Styles[[#This Row],[PT]]&lt;&gt;"",Table_Styles[[#This Row],[PT]],IF(Table_Styles[[#This Row],[PT Default]]&lt;&gt;"",Table_Styles[[#This Row],[PT Default]],""))</f>
        <v/>
      </c>
      <c r="AN17" s="38"/>
      <c r="AO17" s="38"/>
      <c r="AP17" s="18" t="str">
        <f>IF(Table_Styles[[#This Row],[PR]]&lt;&gt;"",Table_Styles[[#This Row],[PR]],IF(Table_Styles[[#This Row],[PR Default]]&lt;&gt;"",Table_Styles[[#This Row],[PR Default]],""))</f>
        <v/>
      </c>
      <c r="AQ17" s="38"/>
      <c r="AR17" s="38"/>
      <c r="AS17" s="18" t="str">
        <f>IF(Table_Styles[[#This Row],[PB]]&lt;&gt;"",Table_Styles[[#This Row],[PB]],IF(Table_Styles[[#This Row],[PB Default]]&lt;&gt;"",Table_Styles[[#This Row],[PB Default]],""))</f>
        <v/>
      </c>
      <c r="AT17" s="38"/>
      <c r="AU17" s="38"/>
      <c r="AV17" s="18" t="str">
        <f>IF(Table_Styles[[#This Row],[PL]]&lt;&gt;"",Table_Styles[[#This Row],[PL]],IF(Table_Styles[[#This Row],[PL Default]]&lt;&gt;"",Table_Styles[[#This Row],[PL Default]],""))</f>
        <v/>
      </c>
      <c r="AW17" s="38"/>
      <c r="AX17" s="38"/>
      <c r="AY17" s="18" t="str">
        <f>IF(Table_Styles[[#This Row],[BT]]&lt;&gt;"",Table_Styles[[#This Row],[BT]],IF(Table_Styles[[#This Row],[BT Default]]&lt;&gt;"",Table_Styles[[#This Row],[BT Default]],""))</f>
        <v/>
      </c>
      <c r="AZ17" s="38"/>
      <c r="BA17" s="38"/>
      <c r="BB17" s="18" t="str">
        <f>IF(Table_Styles[[#This Row],[BR]]&lt;&gt;"",Table_Styles[[#This Row],[BR]],IF(Table_Styles[[#This Row],[BR Default]]&lt;&gt;"",Table_Styles[[#This Row],[BR Default]],""))</f>
        <v/>
      </c>
      <c r="BC17" s="38"/>
      <c r="BD17" s="38"/>
      <c r="BE17" s="18" t="str">
        <f>IF(Table_Styles[[#This Row],[BB]]&lt;&gt;"",Table_Styles[[#This Row],[BB]],IF(Table_Styles[[#This Row],[BB Default]]&lt;&gt;"",Table_Styles[[#This Row],[BB Default]],""))</f>
        <v/>
      </c>
      <c r="BF17" s="38"/>
      <c r="BG17" s="38"/>
      <c r="BH17" s="18" t="str">
        <f>IF(Table_Styles[[#This Row],[BL]]&lt;&gt;"",Table_Styles[[#This Row],[BL]],IF(Table_Styles[[#This Row],[BL Default]]&lt;&gt;"",Table_Styles[[#This Row],[BL Default]],""))</f>
        <v/>
      </c>
      <c r="BI17" s="38"/>
      <c r="BJ17" s="38"/>
      <c r="BK17" s="18" t="str">
        <f>IF(Table_Styles[[#This Row],[Width]]&lt;&gt;"",Table_Styles[[#This Row],[Width]],IF(Table_Styles[[#This Row],[Width Default]]&lt;&gt;"",Table_Styles[[#This Row],[Width Default]],""))</f>
        <v/>
      </c>
      <c r="BL17" s="38"/>
      <c r="BM17" s="38"/>
      <c r="BN17" s="18" t="str">
        <f>IF(Table_Styles[[#This Row],[Height]]&lt;&gt;"",Table_Styles[[#This Row],[Height]],IF(Table_Styles[[#This Row],[Height Default]]&lt;&gt;"",Table_Styles[[#This Row],[Height Default]],""))</f>
        <v/>
      </c>
      <c r="BO17" s="18"/>
      <c r="BP17" s="18"/>
      <c r="BQ17" s="18" t="str">
        <f>IF(Table_Styles[[#This Row],[Top]]&lt;&gt;"",Table_Styles[[#This Row],[Top]],IF(Table_Styles[[#This Row],[Top Default]]&lt;&gt;"",Table_Styles[[#This Row],[Top Default]],""))</f>
        <v/>
      </c>
      <c r="BR17" s="18"/>
      <c r="BS17" s="18"/>
      <c r="BT17" s="18" t="str">
        <f>IF(Table_Styles[[#This Row],[Right]]&lt;&gt;"",Table_Styles[[#This Row],[Right]],IF(Table_Styles[[#This Row],[Right Default]]&lt;&gt;"",Table_Styles[[#This Row],[Right Default]],""))</f>
        <v/>
      </c>
      <c r="BU17" s="18"/>
      <c r="BV17" s="18"/>
      <c r="BW17" s="18" t="str">
        <f>IF(Table_Styles[[#This Row],[Bottom]]&lt;&gt;"",Table_Styles[[#This Row],[Bottom]],IF(Table_Styles[[#This Row],[Bottom Default]]&lt;&gt;"",Table_Styles[[#This Row],[Bottom Default]],""))</f>
        <v/>
      </c>
      <c r="BX17" s="18"/>
      <c r="BY17" s="18"/>
      <c r="BZ17" s="18" t="str">
        <f>IF(Table_Styles[[#This Row],[Left]]&lt;&gt;"",Table_Styles[[#This Row],[Left]],IF(Table_Styles[[#This Row],[Left Default]]&lt;&gt;"",Table_Styles[[#This Row],[Left Default]],""))</f>
        <v/>
      </c>
      <c r="CA17" s="38"/>
      <c r="CB17" s="20" t="str">
        <f>IF(AND(Table_Styles[[#This Row],[Selector]]&lt;&gt;"",Table_Styles[[#This Row],[Font Family Used]]&lt;&gt;"",Table_Styles[[#This Row],[Font Weight Used]]&lt;&gt;""),Table_Styles[[#This Row],[Font Family Used]]&amp;" "&amp;Table_Styles[[#This Row],[Font Weight Used]],"")</f>
        <v>Dosis 500</v>
      </c>
      <c r="CC17" s="20" t="str">
        <f ca="1">IF(AND(Table_Styles[[#This Row],[Selector]],COUNTIF(OFFSET(CC:CC,0,0,ROW()-1,1),"="&amp;Table_Styles[[#This Row],[Font]])=0),Table_Styles[[#This Row],[Font]],"")</f>
        <v/>
      </c>
      <c r="CD17" s="20" t="str">
        <f ca="1">IF(Table_Styles[[#This Row],[Unique Font]]&lt;&gt;"",
"{""fontFamily"":"""&amp;Table_Styles[[#This Row],[Font Family Used]]&amp;""",""fontWeight"":"&amp;Table_Styles[[#This Row],[Font Weight Used]]&amp;"}","")</f>
        <v/>
      </c>
      <c r="CE1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20px;font-weight: 500;margin-top: 0;margin-bottom: 0</v>
      </c>
      <c r="CF17" s="20" t="str">
        <f>IF(AND(Table_Styles[[#This Row],[Selector]]&lt;&gt;"", Table_Styles[[#This Row],[Config Properties]]&lt;&gt;""),
Table_Styles[[#This Row],[Selector]]&amp;" { "&amp;Table_Styles[[#This Row],[Config Properties]]&amp;" }","")</f>
        <v>section h4 { font-family: 'Dosis';font-size: 20px;font-weight: 500;margin-top: 0;margin-bottom: 0 }</v>
      </c>
      <c r="CG17" s="20" t="str">
        <f xml:space="preserve">
SUBSTITUTE(SUBSTITUTE(SUBSTITUTE(SUBSTITUTE(SUBSTITUTE(SUBSTITUTE(SUBSTITUTE(SUBSTITUTE(Table_Styles[[#This Row],[Config]],
" {","{"),
"{ ","{"),
" }","}"),
"} ","}"),
" ,",","),
", ",","),
" :",":"),
": ",":")</f>
        <v>section h4{font-family:'Dosis';font-size:20px;font-weight:500;margin-top:0;margin-bottom:0}</v>
      </c>
    </row>
    <row r="18" spans="2:85" ht="21" customHeight="1">
      <c r="B18" s="20" t="s">
        <v>26</v>
      </c>
      <c r="C18" s="41" t="s">
        <v>660</v>
      </c>
      <c r="D18" s="38"/>
      <c r="E18" s="38" t="str">
        <f>Settings_Styling_Font_Body_Text</f>
        <v>Open Sans</v>
      </c>
      <c r="F18" s="18" t="str">
        <f>IF(Table_Styles[[#This Row],[Font Family]]&lt;&gt;"",Table_Styles[[#This Row],[Font Family]],IF(Table_Styles[[#This Row],[Font Family Default]]&lt;&gt;"",Table_Styles[[#This Row],[Font Family Default]],""))</f>
        <v>Open Sans</v>
      </c>
      <c r="G18" s="38"/>
      <c r="H18" s="94" t="s">
        <v>633</v>
      </c>
      <c r="I18" s="18" t="str">
        <f>IF(Table_Styles[[#This Row],[Font Size]]&lt;&gt;"",Table_Styles[[#This Row],[Font Size]],IF(Table_Styles[[#This Row],[Font Size Default]]&lt;&gt;"",Table_Styles[[#This Row],[Font Size Default]],""))</f>
        <v>15px</v>
      </c>
      <c r="J18" s="38"/>
      <c r="K18" s="38">
        <f>Settings_Styling_Font_Weight_Body_Text</f>
        <v>400</v>
      </c>
      <c r="L18" s="18">
        <f>IF(Table_Styles[[#This Row],[Font Weight]]&lt;&gt;"",Table_Styles[[#This Row],[Font Weight]],IF(Table_Styles[[#This Row],[Font Weight Default]]&lt;&gt;"",Table_Styles[[#This Row],[Font Weight Default]],""))</f>
        <v>400</v>
      </c>
      <c r="M18" s="38"/>
      <c r="N18" s="38"/>
      <c r="O18" s="18" t="str">
        <f>IF(Table_Styles[[#This Row],[Colour]]&lt;&gt;"",Table_Styles[[#This Row],[Colour]],IF(Table_Styles[[#This Row],[Colour Default]]&lt;&gt;"",Table_Styles[[#This Row],[Colour Default]],""))</f>
        <v/>
      </c>
      <c r="P18" s="38"/>
      <c r="Q18" s="38"/>
      <c r="R18" s="18" t="str">
        <f>IF(Table_Styles[[#This Row],[Background]]&lt;&gt;"",Table_Styles[[#This Row],[Background]],IF(Table_Styles[[#This Row],[Background Default]]&lt;&gt;"",Table_Styles[[#This Row],[Background Default]],""))</f>
        <v/>
      </c>
      <c r="S18" s="38"/>
      <c r="T18" s="38"/>
      <c r="U18" s="18" t="str">
        <f>IF(Table_Styles[[#This Row],[Border]]&lt;&gt;"",Table_Styles[[#This Row],[Border]],IF(Table_Styles[[#This Row],[Border Default]]&lt;&gt;"",Table_Styles[[#This Row],[Border Default]],""))</f>
        <v/>
      </c>
      <c r="V18" s="38"/>
      <c r="W18" s="38"/>
      <c r="X18" s="18" t="str">
        <f>IF(Table_Styles[[#This Row],[Border Radius]]&lt;&gt;"",Table_Styles[[#This Row],[Border Radius]],IF(Table_Styles[[#This Row],[Border Radius Default]]&lt;&gt;"",Table_Styles[[#This Row],[Border Radius Default]],""))</f>
        <v/>
      </c>
      <c r="Y18" s="38"/>
      <c r="Z18" s="38" t="s">
        <v>661</v>
      </c>
      <c r="AA18" s="18" t="str">
        <f>IF(Table_Styles[[#This Row],[MT]]&lt;&gt;"",Table_Styles[[#This Row],[MT]],IF(Table_Styles[[#This Row],[MT Default]]&lt;&gt;"",Table_Styles[[#This Row],[MT Default]],""))</f>
        <v>5px</v>
      </c>
      <c r="AB18" s="38"/>
      <c r="AC18" s="38"/>
      <c r="AD18" s="18" t="str">
        <f>IF(Table_Styles[[#This Row],[MR]]&lt;&gt;"",Table_Styles[[#This Row],[MR]],IF(Table_Styles[[#This Row],[MR Default]]&lt;&gt;"",Table_Styles[[#This Row],[MR Default]],""))</f>
        <v/>
      </c>
      <c r="AE18" s="38"/>
      <c r="AF18" s="38" t="s">
        <v>661</v>
      </c>
      <c r="AG18" s="18" t="str">
        <f>IF(Table_Styles[[#This Row],[MB]]&lt;&gt;"",Table_Styles[[#This Row],[MB]],IF(Table_Styles[[#This Row],[MB Default]]&lt;&gt;"",Table_Styles[[#This Row],[MB Default]],""))</f>
        <v>5px</v>
      </c>
      <c r="AH18" s="38"/>
      <c r="AI18" s="38"/>
      <c r="AJ18" s="18" t="str">
        <f>IF(Table_Styles[[#This Row],[ML]]&lt;&gt;"",Table_Styles[[#This Row],[ML]],IF(Table_Styles[[#This Row],[ML Default]]&lt;&gt;"",Table_Styles[[#This Row],[ML Default]],""))</f>
        <v/>
      </c>
      <c r="AK18" s="38"/>
      <c r="AL18" s="38"/>
      <c r="AM18" s="18" t="str">
        <f>IF(Table_Styles[[#This Row],[PT]]&lt;&gt;"",Table_Styles[[#This Row],[PT]],IF(Table_Styles[[#This Row],[PT Default]]&lt;&gt;"",Table_Styles[[#This Row],[PT Default]],""))</f>
        <v/>
      </c>
      <c r="AN18" s="38"/>
      <c r="AO18" s="38"/>
      <c r="AP18" s="18" t="str">
        <f>IF(Table_Styles[[#This Row],[PR]]&lt;&gt;"",Table_Styles[[#This Row],[PR]],IF(Table_Styles[[#This Row],[PR Default]]&lt;&gt;"",Table_Styles[[#This Row],[PR Default]],""))</f>
        <v/>
      </c>
      <c r="AQ18" s="38"/>
      <c r="AR18" s="38"/>
      <c r="AS18" s="18" t="str">
        <f>IF(Table_Styles[[#This Row],[PB]]&lt;&gt;"",Table_Styles[[#This Row],[PB]],IF(Table_Styles[[#This Row],[PB Default]]&lt;&gt;"",Table_Styles[[#This Row],[PB Default]],""))</f>
        <v/>
      </c>
      <c r="AT18" s="38"/>
      <c r="AU18" s="38"/>
      <c r="AV18" s="18" t="str">
        <f>IF(Table_Styles[[#This Row],[PL]]&lt;&gt;"",Table_Styles[[#This Row],[PL]],IF(Table_Styles[[#This Row],[PL Default]]&lt;&gt;"",Table_Styles[[#This Row],[PL Default]],""))</f>
        <v/>
      </c>
      <c r="AW18" s="38"/>
      <c r="AX18" s="38"/>
      <c r="AY18" s="18" t="str">
        <f>IF(Table_Styles[[#This Row],[BT]]&lt;&gt;"",Table_Styles[[#This Row],[BT]],IF(Table_Styles[[#This Row],[BT Default]]&lt;&gt;"",Table_Styles[[#This Row],[BT Default]],""))</f>
        <v/>
      </c>
      <c r="AZ18" s="38"/>
      <c r="BA18" s="38"/>
      <c r="BB18" s="18" t="str">
        <f>IF(Table_Styles[[#This Row],[BR]]&lt;&gt;"",Table_Styles[[#This Row],[BR]],IF(Table_Styles[[#This Row],[BR Default]]&lt;&gt;"",Table_Styles[[#This Row],[BR Default]],""))</f>
        <v/>
      </c>
      <c r="BC18" s="38"/>
      <c r="BD18" s="38"/>
      <c r="BE18" s="18" t="str">
        <f>IF(Table_Styles[[#This Row],[BB]]&lt;&gt;"",Table_Styles[[#This Row],[BB]],IF(Table_Styles[[#This Row],[BB Default]]&lt;&gt;"",Table_Styles[[#This Row],[BB Default]],""))</f>
        <v/>
      </c>
      <c r="BF18" s="38"/>
      <c r="BG18" s="38"/>
      <c r="BH18" s="18" t="str">
        <f>IF(Table_Styles[[#This Row],[BL]]&lt;&gt;"",Table_Styles[[#This Row],[BL]],IF(Table_Styles[[#This Row],[BL Default]]&lt;&gt;"",Table_Styles[[#This Row],[BL Default]],""))</f>
        <v/>
      </c>
      <c r="BI18" s="38"/>
      <c r="BJ18" s="38"/>
      <c r="BK18" s="18" t="str">
        <f>IF(Table_Styles[[#This Row],[Width]]&lt;&gt;"",Table_Styles[[#This Row],[Width]],IF(Table_Styles[[#This Row],[Width Default]]&lt;&gt;"",Table_Styles[[#This Row],[Width Default]],""))</f>
        <v/>
      </c>
      <c r="BL18" s="38"/>
      <c r="BM18" s="38"/>
      <c r="BN18" s="18" t="str">
        <f>IF(Table_Styles[[#This Row],[Height]]&lt;&gt;"",Table_Styles[[#This Row],[Height]],IF(Table_Styles[[#This Row],[Height Default]]&lt;&gt;"",Table_Styles[[#This Row],[Height Default]],""))</f>
        <v/>
      </c>
      <c r="BO18" s="18"/>
      <c r="BP18" s="18"/>
      <c r="BQ18" s="18" t="str">
        <f>IF(Table_Styles[[#This Row],[Top]]&lt;&gt;"",Table_Styles[[#This Row],[Top]],IF(Table_Styles[[#This Row],[Top Default]]&lt;&gt;"",Table_Styles[[#This Row],[Top Default]],""))</f>
        <v/>
      </c>
      <c r="BR18" s="18"/>
      <c r="BS18" s="18"/>
      <c r="BT18" s="18" t="str">
        <f>IF(Table_Styles[[#This Row],[Right]]&lt;&gt;"",Table_Styles[[#This Row],[Right]],IF(Table_Styles[[#This Row],[Right Default]]&lt;&gt;"",Table_Styles[[#This Row],[Right Default]],""))</f>
        <v/>
      </c>
      <c r="BU18" s="18"/>
      <c r="BV18" s="18"/>
      <c r="BW18" s="18" t="str">
        <f>IF(Table_Styles[[#This Row],[Bottom]]&lt;&gt;"",Table_Styles[[#This Row],[Bottom]],IF(Table_Styles[[#This Row],[Bottom Default]]&lt;&gt;"",Table_Styles[[#This Row],[Bottom Default]],""))</f>
        <v/>
      </c>
      <c r="BX18" s="18"/>
      <c r="BY18" s="18"/>
      <c r="BZ18" s="18" t="str">
        <f>IF(Table_Styles[[#This Row],[Left]]&lt;&gt;"",Table_Styles[[#This Row],[Left]],IF(Table_Styles[[#This Row],[Left Default]]&lt;&gt;"",Table_Styles[[#This Row],[Left Default]],""))</f>
        <v/>
      </c>
      <c r="CA18" s="38"/>
      <c r="CB18" s="20" t="str">
        <f>IF(AND(Table_Styles[[#This Row],[Selector]]&lt;&gt;"",Table_Styles[[#This Row],[Font Family Used]]&lt;&gt;"",Table_Styles[[#This Row],[Font Weight Used]]&lt;&gt;""),Table_Styles[[#This Row],[Font Family Used]]&amp;" "&amp;Table_Styles[[#This Row],[Font Weight Used]],"")</f>
        <v>Open Sans 400</v>
      </c>
      <c r="CC18" s="20" t="str">
        <f ca="1">IF(AND(Table_Styles[[#This Row],[Selector]],COUNTIF(OFFSET(CC:CC,0,0,ROW()-1,1),"="&amp;Table_Styles[[#This Row],[Font]])=0),Table_Styles[[#This Row],[Font]],"")</f>
        <v/>
      </c>
      <c r="CD18" s="20" t="str">
        <f ca="1">IF(Table_Styles[[#This Row],[Unique Font]]&lt;&gt;"",
"{""fontFamily"":"""&amp;Table_Styles[[#This Row],[Font Family Used]]&amp;""",""fontWeight"":"&amp;Table_Styles[[#This Row],[Font Weight Used]]&amp;"}","")</f>
        <v/>
      </c>
      <c r="CE1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400;margin-top: 5px;margin-bottom: 5px</v>
      </c>
      <c r="CF18" s="20" t="str">
        <f>IF(AND(Table_Styles[[#This Row],[Selector]]&lt;&gt;"", Table_Styles[[#This Row],[Config Properties]]&lt;&gt;""),
Table_Styles[[#This Row],[Selector]]&amp;" { "&amp;Table_Styles[[#This Row],[Config Properties]]&amp;" }","")</f>
        <v>section p { font-family: 'Open Sans';font-size: 15px;font-weight: 400;margin-top: 5px;margin-bottom: 5px }</v>
      </c>
      <c r="CG18" s="20" t="str">
        <f xml:space="preserve">
SUBSTITUTE(SUBSTITUTE(SUBSTITUTE(SUBSTITUTE(SUBSTITUTE(SUBSTITUTE(SUBSTITUTE(SUBSTITUTE(Table_Styles[[#This Row],[Config]],
" {","{"),
"{ ","{"),
" }","}"),
"} ","}"),
" ,",","),
", ",","),
" :",":"),
": ",":")</f>
        <v>section p{font-family:'Open Sans';font-size:15px;font-weight:400;margin-top:5px;margin-bottom:5px}</v>
      </c>
    </row>
    <row r="19" spans="2:85" ht="29.25" thickBot="1">
      <c r="B19" s="21" t="s">
        <v>662</v>
      </c>
      <c r="C19" s="21"/>
      <c r="D19" s="37"/>
      <c r="E19" s="37"/>
      <c r="F19" s="21" t="str">
        <f>IF(Table_Styles[[#This Row],[Font Family]]&lt;&gt;"",Table_Styles[[#This Row],[Font Family]],IF(Table_Styles[[#This Row],[Font Family Default]]&lt;&gt;"",Table_Styles[[#This Row],[Font Family Default]],""))</f>
        <v/>
      </c>
      <c r="G19" s="37"/>
      <c r="H19" s="37"/>
      <c r="I19" s="21" t="str">
        <f>IF(Table_Styles[[#This Row],[Font Size]]&lt;&gt;"",Table_Styles[[#This Row],[Font Size]],IF(Table_Styles[[#This Row],[Font Size Default]]&lt;&gt;"",Table_Styles[[#This Row],[Font Size Default]],""))</f>
        <v/>
      </c>
      <c r="J19" s="37"/>
      <c r="K19" s="37"/>
      <c r="L19" s="21" t="str">
        <f>IF(Table_Styles[[#This Row],[Font Weight]]&lt;&gt;"",Table_Styles[[#This Row],[Font Weight]],IF(Table_Styles[[#This Row],[Font Weight Default]]&lt;&gt;"",Table_Styles[[#This Row],[Font Weight Default]],""))</f>
        <v/>
      </c>
      <c r="M19" s="37"/>
      <c r="N19" s="37"/>
      <c r="O19" s="21" t="str">
        <f>IF(Table_Styles[[#This Row],[Colour]]&lt;&gt;"",Table_Styles[[#This Row],[Colour]],IF(Table_Styles[[#This Row],[Colour Default]]&lt;&gt;"",Table_Styles[[#This Row],[Colour Default]],""))</f>
        <v/>
      </c>
      <c r="P19" s="37"/>
      <c r="Q19" s="37"/>
      <c r="R19" s="21" t="str">
        <f>IF(Table_Styles[[#This Row],[Background]]&lt;&gt;"",Table_Styles[[#This Row],[Background]],IF(Table_Styles[[#This Row],[Background Default]]&lt;&gt;"",Table_Styles[[#This Row],[Background Default]],""))</f>
        <v/>
      </c>
      <c r="S19" s="37"/>
      <c r="T19" s="37"/>
      <c r="U19" s="21" t="str">
        <f>IF(Table_Styles[[#This Row],[Border]]&lt;&gt;"",Table_Styles[[#This Row],[Border]],IF(Table_Styles[[#This Row],[Border Default]]&lt;&gt;"",Table_Styles[[#This Row],[Border Default]],""))</f>
        <v/>
      </c>
      <c r="V19" s="37"/>
      <c r="W19" s="37"/>
      <c r="X19" s="21" t="str">
        <f>IF(Table_Styles[[#This Row],[Border Radius]]&lt;&gt;"",Table_Styles[[#This Row],[Border Radius]],IF(Table_Styles[[#This Row],[Border Radius Default]]&lt;&gt;"",Table_Styles[[#This Row],[Border Radius Default]],""))</f>
        <v/>
      </c>
      <c r="Y19" s="37"/>
      <c r="Z19" s="37"/>
      <c r="AA19" s="21" t="str">
        <f>IF(Table_Styles[[#This Row],[MT]]&lt;&gt;"",Table_Styles[[#This Row],[MT]],IF(Table_Styles[[#This Row],[MT Default]]&lt;&gt;"",Table_Styles[[#This Row],[MT Default]],""))</f>
        <v/>
      </c>
      <c r="AB19" s="37"/>
      <c r="AC19" s="37"/>
      <c r="AD19" s="21" t="str">
        <f>IF(Table_Styles[[#This Row],[MR]]&lt;&gt;"",Table_Styles[[#This Row],[MR]],IF(Table_Styles[[#This Row],[MR Default]]&lt;&gt;"",Table_Styles[[#This Row],[MR Default]],""))</f>
        <v/>
      </c>
      <c r="AE19" s="37"/>
      <c r="AF19" s="37"/>
      <c r="AG19" s="21" t="str">
        <f>IF(Table_Styles[[#This Row],[MB]]&lt;&gt;"",Table_Styles[[#This Row],[MB]],IF(Table_Styles[[#This Row],[MB Default]]&lt;&gt;"",Table_Styles[[#This Row],[MB Default]],""))</f>
        <v/>
      </c>
      <c r="AH19" s="37"/>
      <c r="AI19" s="37"/>
      <c r="AJ19" s="21" t="str">
        <f>IF(Table_Styles[[#This Row],[ML]]&lt;&gt;"",Table_Styles[[#This Row],[ML]],IF(Table_Styles[[#This Row],[ML Default]]&lt;&gt;"",Table_Styles[[#This Row],[ML Default]],""))</f>
        <v/>
      </c>
      <c r="AK19" s="37"/>
      <c r="AL19" s="37"/>
      <c r="AM19" s="21" t="str">
        <f>IF(Table_Styles[[#This Row],[PT]]&lt;&gt;"",Table_Styles[[#This Row],[PT]],IF(Table_Styles[[#This Row],[PT Default]]&lt;&gt;"",Table_Styles[[#This Row],[PT Default]],""))</f>
        <v/>
      </c>
      <c r="AN19" s="37"/>
      <c r="AO19" s="37"/>
      <c r="AP19" s="21" t="str">
        <f>IF(Table_Styles[[#This Row],[PR]]&lt;&gt;"",Table_Styles[[#This Row],[PR]],IF(Table_Styles[[#This Row],[PR Default]]&lt;&gt;"",Table_Styles[[#This Row],[PR Default]],""))</f>
        <v/>
      </c>
      <c r="AQ19" s="37"/>
      <c r="AR19" s="37"/>
      <c r="AS19" s="21" t="str">
        <f>IF(Table_Styles[[#This Row],[PB]]&lt;&gt;"",Table_Styles[[#This Row],[PB]],IF(Table_Styles[[#This Row],[PB Default]]&lt;&gt;"",Table_Styles[[#This Row],[PB Default]],""))</f>
        <v/>
      </c>
      <c r="AT19" s="37"/>
      <c r="AU19" s="37"/>
      <c r="AV19" s="21" t="str">
        <f>IF(Table_Styles[[#This Row],[PL]]&lt;&gt;"",Table_Styles[[#This Row],[PL]],IF(Table_Styles[[#This Row],[PL Default]]&lt;&gt;"",Table_Styles[[#This Row],[PL Default]],""))</f>
        <v/>
      </c>
      <c r="AW19" s="37"/>
      <c r="AX19" s="37"/>
      <c r="AY19" s="21" t="str">
        <f>IF(Table_Styles[[#This Row],[BT]]&lt;&gt;"",Table_Styles[[#This Row],[BT]],IF(Table_Styles[[#This Row],[BT Default]]&lt;&gt;"",Table_Styles[[#This Row],[BT Default]],""))</f>
        <v/>
      </c>
      <c r="AZ19" s="37"/>
      <c r="BA19" s="37"/>
      <c r="BB19" s="21" t="str">
        <f>IF(Table_Styles[[#This Row],[BR]]&lt;&gt;"",Table_Styles[[#This Row],[BR]],IF(Table_Styles[[#This Row],[BR Default]]&lt;&gt;"",Table_Styles[[#This Row],[BR Default]],""))</f>
        <v/>
      </c>
      <c r="BC19" s="37"/>
      <c r="BD19" s="37"/>
      <c r="BE19" s="21" t="str">
        <f>IF(Table_Styles[[#This Row],[BB]]&lt;&gt;"",Table_Styles[[#This Row],[BB]],IF(Table_Styles[[#This Row],[BB Default]]&lt;&gt;"",Table_Styles[[#This Row],[BB Default]],""))</f>
        <v/>
      </c>
      <c r="BF19" s="37"/>
      <c r="BG19" s="37"/>
      <c r="BH19" s="21" t="str">
        <f>IF(Table_Styles[[#This Row],[BL]]&lt;&gt;"",Table_Styles[[#This Row],[BL]],IF(Table_Styles[[#This Row],[BL Default]]&lt;&gt;"",Table_Styles[[#This Row],[BL Default]],""))</f>
        <v/>
      </c>
      <c r="BI19" s="37"/>
      <c r="BJ19" s="37"/>
      <c r="BK19" s="21" t="str">
        <f>IF(Table_Styles[[#This Row],[Width]]&lt;&gt;"",Table_Styles[[#This Row],[Width]],IF(Table_Styles[[#This Row],[Width Default]]&lt;&gt;"",Table_Styles[[#This Row],[Width Default]],""))</f>
        <v/>
      </c>
      <c r="BL19" s="37"/>
      <c r="BM19" s="37"/>
      <c r="BN19" s="21" t="str">
        <f>IF(Table_Styles[[#This Row],[Height]]&lt;&gt;"",Table_Styles[[#This Row],[Height]],IF(Table_Styles[[#This Row],[Height Default]]&lt;&gt;"",Table_Styles[[#This Row],[Height Default]],""))</f>
        <v/>
      </c>
      <c r="BO19" s="21"/>
      <c r="BP19" s="21"/>
      <c r="BQ19" s="21" t="str">
        <f>IF(Table_Styles[[#This Row],[Top]]&lt;&gt;"",Table_Styles[[#This Row],[Top]],IF(Table_Styles[[#This Row],[Top Default]]&lt;&gt;"",Table_Styles[[#This Row],[Top Default]],""))</f>
        <v/>
      </c>
      <c r="BR19" s="21"/>
      <c r="BS19" s="21"/>
      <c r="BT19" s="21" t="str">
        <f>IF(Table_Styles[[#This Row],[Right]]&lt;&gt;"",Table_Styles[[#This Row],[Right]],IF(Table_Styles[[#This Row],[Right Default]]&lt;&gt;"",Table_Styles[[#This Row],[Right Default]],""))</f>
        <v/>
      </c>
      <c r="BU19" s="21"/>
      <c r="BV19" s="21"/>
      <c r="BW19" s="21" t="str">
        <f>IF(Table_Styles[[#This Row],[Bottom]]&lt;&gt;"",Table_Styles[[#This Row],[Bottom]],IF(Table_Styles[[#This Row],[Bottom Default]]&lt;&gt;"",Table_Styles[[#This Row],[Bottom Default]],""))</f>
        <v/>
      </c>
      <c r="BX19" s="21"/>
      <c r="BY19" s="21"/>
      <c r="BZ19" s="21" t="str">
        <f>IF(Table_Styles[[#This Row],[Left]]&lt;&gt;"",Table_Styles[[#This Row],[Left]],IF(Table_Styles[[#This Row],[Left Default]]&lt;&gt;"",Table_Styles[[#This Row],[Left Default]],""))</f>
        <v/>
      </c>
      <c r="CA19" s="37"/>
      <c r="CB19" s="21" t="str">
        <f>IF(AND(Table_Styles[[#This Row],[Selector]]&lt;&gt;"",Table_Styles[[#This Row],[Font Family Used]]&lt;&gt;"",Table_Styles[[#This Row],[Font Weight Used]]&lt;&gt;""),Table_Styles[[#This Row],[Font Family Used]]&amp;" "&amp;Table_Styles[[#This Row],[Font Weight Used]],"")</f>
        <v/>
      </c>
      <c r="CC19" s="21" t="str">
        <f ca="1">IF(AND(Table_Styles[[#This Row],[Selector]],COUNTIF(OFFSET(CC:CC,0,0,ROW()-1,1),"="&amp;Table_Styles[[#This Row],[Font]])=0),Table_Styles[[#This Row],[Font]],"")</f>
        <v/>
      </c>
      <c r="CD19" s="21" t="str">
        <f ca="1">IF(Table_Styles[[#This Row],[Unique Font]]&lt;&gt;"",
"{""fontFamily"":"""&amp;Table_Styles[[#This Row],[Font Family Used]]&amp;""",""fontWeight"":"&amp;Table_Styles[[#This Row],[Font Weight Used]]&amp;"}","")</f>
        <v/>
      </c>
      <c r="CE19"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21" t="str">
        <f>IF(AND(Table_Styles[[#This Row],[Selector]]&lt;&gt;"", Table_Styles[[#This Row],[Config Properties]]&lt;&gt;""),
Table_Styles[[#This Row],[Selector]]&amp;" { "&amp;Table_Styles[[#This Row],[Config Properties]]&amp;" }","")</f>
        <v/>
      </c>
      <c r="CG19" s="21" t="str">
        <f xml:space="preserve">
SUBSTITUTE(SUBSTITUTE(SUBSTITUTE(SUBSTITUTE(SUBSTITUTE(SUBSTITUTE(SUBSTITUTE(SUBSTITUTE(Table_Styles[[#This Row],[Config]],
" {","{"),
"{ ","{"),
" }","}"),
"} ","}"),
" ,",","),
", ",","),
" :",":"),
": ",":")</f>
        <v/>
      </c>
    </row>
    <row r="20" spans="2:85" ht="21" customHeight="1">
      <c r="B20" s="41" t="s">
        <v>663</v>
      </c>
      <c r="C20" s="41" t="s">
        <v>664</v>
      </c>
      <c r="D20" s="38"/>
      <c r="E20" s="38"/>
      <c r="F20" s="18" t="str">
        <f>IF(Table_Styles[[#This Row],[Font Family]]&lt;&gt;"",Table_Styles[[#This Row],[Font Family]],IF(Table_Styles[[#This Row],[Font Family Default]]&lt;&gt;"",Table_Styles[[#This Row],[Font Family Default]],""))</f>
        <v/>
      </c>
      <c r="G20" s="38"/>
      <c r="H20" s="38"/>
      <c r="I20" s="18" t="str">
        <f>IF(Table_Styles[[#This Row],[Font Size]]&lt;&gt;"",Table_Styles[[#This Row],[Font Size]],IF(Table_Styles[[#This Row],[Font Size Default]]&lt;&gt;"",Table_Styles[[#This Row],[Font Size Default]],""))</f>
        <v/>
      </c>
      <c r="J20" s="38"/>
      <c r="K20" s="38"/>
      <c r="L20" s="18" t="str">
        <f>IF(Table_Styles[[#This Row],[Font Weight]]&lt;&gt;"",Table_Styles[[#This Row],[Font Weight]],IF(Table_Styles[[#This Row],[Font Weight Default]]&lt;&gt;"",Table_Styles[[#This Row],[Font Weight Default]],""))</f>
        <v/>
      </c>
      <c r="M20" s="38"/>
      <c r="N20" s="38"/>
      <c r="O20" s="18" t="str">
        <f>IF(Table_Styles[[#This Row],[Colour]]&lt;&gt;"",Table_Styles[[#This Row],[Colour]],IF(Table_Styles[[#This Row],[Colour Default]]&lt;&gt;"",Table_Styles[[#This Row],[Colour Default]],""))</f>
        <v/>
      </c>
      <c r="P20" s="38"/>
      <c r="Q20" s="38"/>
      <c r="R20" s="18" t="str">
        <f>IF(Table_Styles[[#This Row],[Background]]&lt;&gt;"",Table_Styles[[#This Row],[Background]],IF(Table_Styles[[#This Row],[Background Default]]&lt;&gt;"",Table_Styles[[#This Row],[Background Default]],""))</f>
        <v/>
      </c>
      <c r="S20" s="38"/>
      <c r="T20" s="38"/>
      <c r="U20" s="18" t="str">
        <f>IF(Table_Styles[[#This Row],[Border]]&lt;&gt;"",Table_Styles[[#This Row],[Border]],IF(Table_Styles[[#This Row],[Border Default]]&lt;&gt;"",Table_Styles[[#This Row],[Border Default]],""))</f>
        <v/>
      </c>
      <c r="V20" s="38"/>
      <c r="W20" s="38"/>
      <c r="X20" s="18" t="str">
        <f>IF(Table_Styles[[#This Row],[Border Radius]]&lt;&gt;"",Table_Styles[[#This Row],[Border Radius]],IF(Table_Styles[[#This Row],[Border Radius Default]]&lt;&gt;"",Table_Styles[[#This Row],[Border Radius Default]],""))</f>
        <v/>
      </c>
      <c r="Y20" s="38"/>
      <c r="Z20" s="38" t="s">
        <v>633</v>
      </c>
      <c r="AA20" s="18" t="str">
        <f>IF(Table_Styles[[#This Row],[MT]]&lt;&gt;"",Table_Styles[[#This Row],[MT]],IF(Table_Styles[[#This Row],[MT Default]]&lt;&gt;"",Table_Styles[[#This Row],[MT Default]],""))</f>
        <v>15px</v>
      </c>
      <c r="AB20" s="38"/>
      <c r="AC20" s="38"/>
      <c r="AD20" s="18" t="str">
        <f>IF(Table_Styles[[#This Row],[MR]]&lt;&gt;"",Table_Styles[[#This Row],[MR]],IF(Table_Styles[[#This Row],[MR Default]]&lt;&gt;"",Table_Styles[[#This Row],[MR Default]],""))</f>
        <v/>
      </c>
      <c r="AE20" s="38"/>
      <c r="AF20" s="38" t="s">
        <v>633</v>
      </c>
      <c r="AG20" s="18" t="str">
        <f>IF(Table_Styles[[#This Row],[MB]]&lt;&gt;"",Table_Styles[[#This Row],[MB]],IF(Table_Styles[[#This Row],[MB Default]]&lt;&gt;"",Table_Styles[[#This Row],[MB Default]],""))</f>
        <v>15px</v>
      </c>
      <c r="AH20" s="38"/>
      <c r="AI20" s="38"/>
      <c r="AJ20" s="18" t="str">
        <f>IF(Table_Styles[[#This Row],[ML]]&lt;&gt;"",Table_Styles[[#This Row],[ML]],IF(Table_Styles[[#This Row],[ML Default]]&lt;&gt;"",Table_Styles[[#This Row],[ML Default]],""))</f>
        <v/>
      </c>
      <c r="AK20" s="38"/>
      <c r="AL20" s="38"/>
      <c r="AM20" s="18" t="str">
        <f>IF(Table_Styles[[#This Row],[PT]]&lt;&gt;"",Table_Styles[[#This Row],[PT]],IF(Table_Styles[[#This Row],[PT Default]]&lt;&gt;"",Table_Styles[[#This Row],[PT Default]],""))</f>
        <v/>
      </c>
      <c r="AN20" s="38"/>
      <c r="AO20" s="38"/>
      <c r="AP20" s="18" t="str">
        <f>IF(Table_Styles[[#This Row],[PR]]&lt;&gt;"",Table_Styles[[#This Row],[PR]],IF(Table_Styles[[#This Row],[PR Default]]&lt;&gt;"",Table_Styles[[#This Row],[PR Default]],""))</f>
        <v/>
      </c>
      <c r="AQ20" s="38"/>
      <c r="AR20" s="38"/>
      <c r="AS20" s="18" t="str">
        <f>IF(Table_Styles[[#This Row],[PB]]&lt;&gt;"",Table_Styles[[#This Row],[PB]],IF(Table_Styles[[#This Row],[PB Default]]&lt;&gt;"",Table_Styles[[#This Row],[PB Default]],""))</f>
        <v/>
      </c>
      <c r="AT20" s="38"/>
      <c r="AU20" s="38"/>
      <c r="AV20" s="18" t="str">
        <f>IF(Table_Styles[[#This Row],[PL]]&lt;&gt;"",Table_Styles[[#This Row],[PL]],IF(Table_Styles[[#This Row],[PL Default]]&lt;&gt;"",Table_Styles[[#This Row],[PL Default]],""))</f>
        <v/>
      </c>
      <c r="AW20" s="38"/>
      <c r="AX20" s="38"/>
      <c r="AY20" s="18" t="str">
        <f>IF(Table_Styles[[#This Row],[BT]]&lt;&gt;"",Table_Styles[[#This Row],[BT]],IF(Table_Styles[[#This Row],[BT Default]]&lt;&gt;"",Table_Styles[[#This Row],[BT Default]],""))</f>
        <v/>
      </c>
      <c r="AZ20" s="38"/>
      <c r="BA20" s="38"/>
      <c r="BB20" s="18" t="str">
        <f>IF(Table_Styles[[#This Row],[BR]]&lt;&gt;"",Table_Styles[[#This Row],[BR]],IF(Table_Styles[[#This Row],[BR Default]]&lt;&gt;"",Table_Styles[[#This Row],[BR Default]],""))</f>
        <v/>
      </c>
      <c r="BC20" s="38"/>
      <c r="BD20" s="38"/>
      <c r="BE20" s="18" t="str">
        <f>IF(Table_Styles[[#This Row],[BB]]&lt;&gt;"",Table_Styles[[#This Row],[BB]],IF(Table_Styles[[#This Row],[BB Default]]&lt;&gt;"",Table_Styles[[#This Row],[BB Default]],""))</f>
        <v/>
      </c>
      <c r="BF20" s="38"/>
      <c r="BG20" s="38"/>
      <c r="BH20" s="18" t="str">
        <f>IF(Table_Styles[[#This Row],[BL]]&lt;&gt;"",Table_Styles[[#This Row],[BL]],IF(Table_Styles[[#This Row],[BL Default]]&lt;&gt;"",Table_Styles[[#This Row],[BL Default]],""))</f>
        <v/>
      </c>
      <c r="BI20" s="38"/>
      <c r="BJ20" s="38"/>
      <c r="BK20" s="18" t="str">
        <f>IF(Table_Styles[[#This Row],[Width]]&lt;&gt;"",Table_Styles[[#This Row],[Width]],IF(Table_Styles[[#This Row],[Width Default]]&lt;&gt;"",Table_Styles[[#This Row],[Width Default]],""))</f>
        <v/>
      </c>
      <c r="BL20" s="38"/>
      <c r="BM20" s="38"/>
      <c r="BN20" s="18" t="str">
        <f>IF(Table_Styles[[#This Row],[Height]]&lt;&gt;"",Table_Styles[[#This Row],[Height]],IF(Table_Styles[[#This Row],[Height Default]]&lt;&gt;"",Table_Styles[[#This Row],[Height Default]],""))</f>
        <v/>
      </c>
      <c r="BO20" s="18"/>
      <c r="BP20" s="18"/>
      <c r="BQ20" s="18" t="str">
        <f>IF(Table_Styles[[#This Row],[Top]]&lt;&gt;"",Table_Styles[[#This Row],[Top]],IF(Table_Styles[[#This Row],[Top Default]]&lt;&gt;"",Table_Styles[[#This Row],[Top Default]],""))</f>
        <v/>
      </c>
      <c r="BR20" s="18"/>
      <c r="BS20" s="18"/>
      <c r="BT20" s="18" t="str">
        <f>IF(Table_Styles[[#This Row],[Right]]&lt;&gt;"",Table_Styles[[#This Row],[Right]],IF(Table_Styles[[#This Row],[Right Default]]&lt;&gt;"",Table_Styles[[#This Row],[Right Default]],""))</f>
        <v/>
      </c>
      <c r="BU20" s="18"/>
      <c r="BV20" s="18"/>
      <c r="BW20" s="18" t="str">
        <f>IF(Table_Styles[[#This Row],[Bottom]]&lt;&gt;"",Table_Styles[[#This Row],[Bottom]],IF(Table_Styles[[#This Row],[Bottom Default]]&lt;&gt;"",Table_Styles[[#This Row],[Bottom Default]],""))</f>
        <v/>
      </c>
      <c r="BX20" s="18"/>
      <c r="BY20" s="18"/>
      <c r="BZ20" s="18" t="str">
        <f>IF(Table_Styles[[#This Row],[Left]]&lt;&gt;"",Table_Styles[[#This Row],[Left]],IF(Table_Styles[[#This Row],[Left Default]]&lt;&gt;"",Table_Styles[[#This Row],[Left Default]],""))</f>
        <v/>
      </c>
      <c r="CA20" s="38"/>
      <c r="CB20" s="20" t="str">
        <f>IF(AND(Table_Styles[[#This Row],[Selector]]&lt;&gt;"",Table_Styles[[#This Row],[Font Family Used]]&lt;&gt;"",Table_Styles[[#This Row],[Font Weight Used]]&lt;&gt;""),Table_Styles[[#This Row],[Font Family Used]]&amp;" "&amp;Table_Styles[[#This Row],[Font Weight Used]],"")</f>
        <v/>
      </c>
      <c r="CC20" s="20" t="str">
        <f ca="1">IF(AND(Table_Styles[[#This Row],[Selector]],COUNTIF(OFFSET(CC:CC,0,0,ROW()-1,1),"="&amp;Table_Styles[[#This Row],[Font]])=0),Table_Styles[[#This Row],[Font]],"")</f>
        <v/>
      </c>
      <c r="CD20" s="20" t="str">
        <f ca="1">IF(Table_Styles[[#This Row],[Unique Font]]&lt;&gt;"",
"{""fontFamily"":"""&amp;Table_Styles[[#This Row],[Font Family Used]]&amp;""",""fontWeight"":"&amp;Table_Styles[[#This Row],[Font Weight Used]]&amp;"}","")</f>
        <v/>
      </c>
      <c r="CE2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15px;margin-bottom: 15px</v>
      </c>
      <c r="CF20" s="20" t="str">
        <f>IF(AND(Table_Styles[[#This Row],[Selector]]&lt;&gt;"", Table_Styles[[#This Row],[Config Properties]]&lt;&gt;""),
Table_Styles[[#This Row],[Selector]]&amp;" { "&amp;Table_Styles[[#This Row],[Config Properties]]&amp;" }","")</f>
        <v>formly-field .form-group { margin-top: 15px;margin-bottom: 15px }</v>
      </c>
      <c r="CG20" s="20" t="str">
        <f xml:space="preserve">
SUBSTITUTE(SUBSTITUTE(SUBSTITUTE(SUBSTITUTE(SUBSTITUTE(SUBSTITUTE(SUBSTITUTE(SUBSTITUTE(Table_Styles[[#This Row],[Config]],
" {","{"),
"{ ","{"),
" }","}"),
"} ","}"),
" ,",","),
", ",","),
" :",":"),
": ",":")</f>
        <v>formly-field .form-group{margin-top:15px;margin-bottom:15px}</v>
      </c>
    </row>
    <row r="21" spans="2:85" ht="21" customHeight="1">
      <c r="B21" s="20" t="s">
        <v>665</v>
      </c>
      <c r="C21" s="41" t="s">
        <v>666</v>
      </c>
      <c r="D21" s="55"/>
      <c r="E21" s="38"/>
      <c r="F21" s="18" t="str">
        <f>IF(Table_Styles[[#This Row],[Font Family]]&lt;&gt;"",Table_Styles[[#This Row],[Font Family]],IF(Table_Styles[[#This Row],[Font Family Default]]&lt;&gt;"",Table_Styles[[#This Row],[Font Family Default]],""))</f>
        <v/>
      </c>
      <c r="G21" s="55"/>
      <c r="H21" s="38"/>
      <c r="I21" s="18" t="str">
        <f>IF(Table_Styles[[#This Row],[Font Size]]&lt;&gt;"",Table_Styles[[#This Row],[Font Size]],IF(Table_Styles[[#This Row],[Font Size Default]]&lt;&gt;"",Table_Styles[[#This Row],[Font Size Default]],""))</f>
        <v/>
      </c>
      <c r="J21" s="55"/>
      <c r="K21" s="38"/>
      <c r="L21" s="18" t="str">
        <f>IF(Table_Styles[[#This Row],[Font Weight]]&lt;&gt;"",Table_Styles[[#This Row],[Font Weight]],IF(Table_Styles[[#This Row],[Font Weight Default]]&lt;&gt;"",Table_Styles[[#This Row],[Font Weight Default]],""))</f>
        <v/>
      </c>
      <c r="M21" s="55"/>
      <c r="N21" s="38"/>
      <c r="O21" s="18" t="str">
        <f>IF(Table_Styles[[#This Row],[Colour]]&lt;&gt;"",Table_Styles[[#This Row],[Colour]],IF(Table_Styles[[#This Row],[Colour Default]]&lt;&gt;"",Table_Styles[[#This Row],[Colour Default]],""))</f>
        <v/>
      </c>
      <c r="P21" s="55"/>
      <c r="Q21" s="38"/>
      <c r="R21" s="18" t="str">
        <f>IF(Table_Styles[[#This Row],[Background]]&lt;&gt;"",Table_Styles[[#This Row],[Background]],IF(Table_Styles[[#This Row],[Background Default]]&lt;&gt;"",Table_Styles[[#This Row],[Background Default]],""))</f>
        <v/>
      </c>
      <c r="S21" s="55"/>
      <c r="T21" s="38"/>
      <c r="U21" s="18" t="str">
        <f>IF(Table_Styles[[#This Row],[Border]]&lt;&gt;"",Table_Styles[[#This Row],[Border]],IF(Table_Styles[[#This Row],[Border Default]]&lt;&gt;"",Table_Styles[[#This Row],[Border Default]],""))</f>
        <v/>
      </c>
      <c r="V21" s="38"/>
      <c r="W21" s="38"/>
      <c r="X21" s="18" t="str">
        <f>IF(Table_Styles[[#This Row],[Border Radius]]&lt;&gt;"",Table_Styles[[#This Row],[Border Radius]],IF(Table_Styles[[#This Row],[Border Radius Default]]&lt;&gt;"",Table_Styles[[#This Row],[Border Radius Default]],""))</f>
        <v/>
      </c>
      <c r="Y21" s="55"/>
      <c r="Z21" s="38"/>
      <c r="AA21" s="18" t="str">
        <f>IF(Table_Styles[[#This Row],[MT]]&lt;&gt;"",Table_Styles[[#This Row],[MT]],IF(Table_Styles[[#This Row],[MT Default]]&lt;&gt;"",Table_Styles[[#This Row],[MT Default]],""))</f>
        <v/>
      </c>
      <c r="AB21" s="55"/>
      <c r="AC21" s="38"/>
      <c r="AD21" s="18" t="str">
        <f>IF(Table_Styles[[#This Row],[MR]]&lt;&gt;"",Table_Styles[[#This Row],[MR]],IF(Table_Styles[[#This Row],[MR Default]]&lt;&gt;"",Table_Styles[[#This Row],[MR Default]],""))</f>
        <v/>
      </c>
      <c r="AE21" s="55"/>
      <c r="AF21" s="38" t="s">
        <v>633</v>
      </c>
      <c r="AG21" s="18" t="str">
        <f>IF(Table_Styles[[#This Row],[MB]]&lt;&gt;"",Table_Styles[[#This Row],[MB]],IF(Table_Styles[[#This Row],[MB Default]]&lt;&gt;"",Table_Styles[[#This Row],[MB Default]],""))</f>
        <v>15px</v>
      </c>
      <c r="AH21" s="55"/>
      <c r="AI21" s="38"/>
      <c r="AJ21" s="18" t="str">
        <f>IF(Table_Styles[[#This Row],[ML]]&lt;&gt;"",Table_Styles[[#This Row],[ML]],IF(Table_Styles[[#This Row],[ML Default]]&lt;&gt;"",Table_Styles[[#This Row],[ML Default]],""))</f>
        <v/>
      </c>
      <c r="AK21" s="55"/>
      <c r="AL21" s="38"/>
      <c r="AM21" s="18" t="str">
        <f>IF(Table_Styles[[#This Row],[PT]]&lt;&gt;"",Table_Styles[[#This Row],[PT]],IF(Table_Styles[[#This Row],[PT Default]]&lt;&gt;"",Table_Styles[[#This Row],[PT Default]],""))</f>
        <v/>
      </c>
      <c r="AN21" s="55"/>
      <c r="AO21" s="38"/>
      <c r="AP21" s="18" t="str">
        <f>IF(Table_Styles[[#This Row],[PR]]&lt;&gt;"",Table_Styles[[#This Row],[PR]],IF(Table_Styles[[#This Row],[PR Default]]&lt;&gt;"",Table_Styles[[#This Row],[PR Default]],""))</f>
        <v/>
      </c>
      <c r="AQ21" s="55"/>
      <c r="AR21" s="38"/>
      <c r="AS21" s="18" t="str">
        <f>IF(Table_Styles[[#This Row],[PB]]&lt;&gt;"",Table_Styles[[#This Row],[PB]],IF(Table_Styles[[#This Row],[PB Default]]&lt;&gt;"",Table_Styles[[#This Row],[PB Default]],""))</f>
        <v/>
      </c>
      <c r="AT21" s="55"/>
      <c r="AU21" s="38"/>
      <c r="AV21" s="18" t="str">
        <f>IF(Table_Styles[[#This Row],[PL]]&lt;&gt;"",Table_Styles[[#This Row],[PL]],IF(Table_Styles[[#This Row],[PL Default]]&lt;&gt;"",Table_Styles[[#This Row],[PL Default]],""))</f>
        <v/>
      </c>
      <c r="AW21" s="55"/>
      <c r="AX21" s="38"/>
      <c r="AY21" s="18" t="str">
        <f>IF(Table_Styles[[#This Row],[BT]]&lt;&gt;"",Table_Styles[[#This Row],[BT]],IF(Table_Styles[[#This Row],[BT Default]]&lt;&gt;"",Table_Styles[[#This Row],[BT Default]],""))</f>
        <v/>
      </c>
      <c r="AZ21" s="55"/>
      <c r="BA21" s="38"/>
      <c r="BB21" s="18" t="str">
        <f>IF(Table_Styles[[#This Row],[BR]]&lt;&gt;"",Table_Styles[[#This Row],[BR]],IF(Table_Styles[[#This Row],[BR Default]]&lt;&gt;"",Table_Styles[[#This Row],[BR Default]],""))</f>
        <v/>
      </c>
      <c r="BC21" s="55"/>
      <c r="BD21" s="38"/>
      <c r="BE21" s="18" t="str">
        <f>IF(Table_Styles[[#This Row],[BB]]&lt;&gt;"",Table_Styles[[#This Row],[BB]],IF(Table_Styles[[#This Row],[BB Default]]&lt;&gt;"",Table_Styles[[#This Row],[BB Default]],""))</f>
        <v/>
      </c>
      <c r="BF21" s="55"/>
      <c r="BG21" s="38"/>
      <c r="BH21" s="18" t="str">
        <f>IF(Table_Styles[[#This Row],[BL]]&lt;&gt;"",Table_Styles[[#This Row],[BL]],IF(Table_Styles[[#This Row],[BL Default]]&lt;&gt;"",Table_Styles[[#This Row],[BL Default]],""))</f>
        <v/>
      </c>
      <c r="BI21" s="38"/>
      <c r="BJ21" s="38"/>
      <c r="BK21" s="18" t="str">
        <f>IF(Table_Styles[[#This Row],[Width]]&lt;&gt;"",Table_Styles[[#This Row],[Width]],IF(Table_Styles[[#This Row],[Width Default]]&lt;&gt;"",Table_Styles[[#This Row],[Width Default]],""))</f>
        <v/>
      </c>
      <c r="BL21" s="38"/>
      <c r="BM21" s="38"/>
      <c r="BN21" s="18" t="str">
        <f>IF(Table_Styles[[#This Row],[Height]]&lt;&gt;"",Table_Styles[[#This Row],[Height]],IF(Table_Styles[[#This Row],[Height Default]]&lt;&gt;"",Table_Styles[[#This Row],[Height Default]],""))</f>
        <v/>
      </c>
      <c r="BO21" s="18"/>
      <c r="BP21" s="18"/>
      <c r="BQ21" s="18" t="str">
        <f>IF(Table_Styles[[#This Row],[Top]]&lt;&gt;"",Table_Styles[[#This Row],[Top]],IF(Table_Styles[[#This Row],[Top Default]]&lt;&gt;"",Table_Styles[[#This Row],[Top Default]],""))</f>
        <v/>
      </c>
      <c r="BR21" s="18"/>
      <c r="BS21" s="18"/>
      <c r="BT21" s="18" t="str">
        <f>IF(Table_Styles[[#This Row],[Right]]&lt;&gt;"",Table_Styles[[#This Row],[Right]],IF(Table_Styles[[#This Row],[Right Default]]&lt;&gt;"",Table_Styles[[#This Row],[Right Default]],""))</f>
        <v/>
      </c>
      <c r="BU21" s="18"/>
      <c r="BV21" s="18"/>
      <c r="BW21" s="18" t="str">
        <f>IF(Table_Styles[[#This Row],[Bottom]]&lt;&gt;"",Table_Styles[[#This Row],[Bottom]],IF(Table_Styles[[#This Row],[Bottom Default]]&lt;&gt;"",Table_Styles[[#This Row],[Bottom Default]],""))</f>
        <v/>
      </c>
      <c r="BX21" s="18"/>
      <c r="BY21" s="18"/>
      <c r="BZ21" s="18" t="str">
        <f>IF(Table_Styles[[#This Row],[Left]]&lt;&gt;"",Table_Styles[[#This Row],[Left]],IF(Table_Styles[[#This Row],[Left Default]]&lt;&gt;"",Table_Styles[[#This Row],[Left Default]],""))</f>
        <v/>
      </c>
      <c r="CA21" s="55"/>
      <c r="CB21" s="20" t="str">
        <f>IF(AND(Table_Styles[[#This Row],[Selector]]&lt;&gt;"",Table_Styles[[#This Row],[Font Family Used]]&lt;&gt;"",Table_Styles[[#This Row],[Font Weight Used]]&lt;&gt;""),Table_Styles[[#This Row],[Font Family Used]]&amp;" "&amp;Table_Styles[[#This Row],[Font Weight Used]],"")</f>
        <v/>
      </c>
      <c r="CC21" s="20" t="str">
        <f ca="1">IF(AND(Table_Styles[[#This Row],[Selector]],COUNTIF(OFFSET(CC:CC,0,0,ROW()-1,1),"="&amp;Table_Styles[[#This Row],[Font]])=0),Table_Styles[[#This Row],[Font]],"")</f>
        <v/>
      </c>
      <c r="CD21" s="20" t="str">
        <f ca="1">IF(Table_Styles[[#This Row],[Unique Font]]&lt;&gt;"",
"{""fontFamily"":"""&amp;Table_Styles[[#This Row],[Font Family Used]]&amp;""",""fontWeight"":"&amp;Table_Styles[[#This Row],[Font Weight Used]]&amp;"}","")</f>
        <v/>
      </c>
      <c r="CE2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1" s="20" t="str">
        <f>IF(AND(Table_Styles[[#This Row],[Selector]]&lt;&gt;"", Table_Styles[[#This Row],[Config Properties]]&lt;&gt;""),
Table_Styles[[#This Row],[Selector]]&amp;" { "&amp;Table_Styles[[#This Row],[Config Properties]]&amp;" }","")</f>
        <v>formly-field .field-content { margin-bottom: 15px }</v>
      </c>
      <c r="CG21" s="20" t="str">
        <f xml:space="preserve">
SUBSTITUTE(SUBSTITUTE(SUBSTITUTE(SUBSTITUTE(SUBSTITUTE(SUBSTITUTE(SUBSTITUTE(SUBSTITUTE(Table_Styles[[#This Row],[Config]],
" {","{"),
"{ ","{"),
" }","}"),
"} ","}"),
" ,",","),
", ",","),
" :",":"),
": ",":")</f>
        <v>formly-field .field-content{margin-bottom:15px}</v>
      </c>
    </row>
    <row r="22" spans="2:85" ht="21" customHeight="1">
      <c r="B22" s="41" t="s">
        <v>19</v>
      </c>
      <c r="C22" s="41" t="s">
        <v>667</v>
      </c>
      <c r="D22" s="38"/>
      <c r="E22" s="38" t="str">
        <f>Settings_Styling_Font_Labels</f>
        <v>Open Sans</v>
      </c>
      <c r="F22" s="18" t="str">
        <f>IF(Table_Styles[[#This Row],[Font Family]]&lt;&gt;"",Table_Styles[[#This Row],[Font Family]],IF(Table_Styles[[#This Row],[Font Family Default]]&lt;&gt;"",Table_Styles[[#This Row],[Font Family Default]],""))</f>
        <v>Open Sans</v>
      </c>
      <c r="G22" s="38"/>
      <c r="H22" s="40" t="s">
        <v>668</v>
      </c>
      <c r="I22" s="18" t="str">
        <f>IF(Table_Styles[[#This Row],[Font Size]]&lt;&gt;"",Table_Styles[[#This Row],[Font Size]],IF(Table_Styles[[#This Row],[Font Size Default]]&lt;&gt;"",Table_Styles[[#This Row],[Font Size Default]],""))</f>
        <v>14px</v>
      </c>
      <c r="J22" s="38"/>
      <c r="K22" s="38">
        <f>Settings_Styling_Font_Weight_Labels</f>
        <v>700</v>
      </c>
      <c r="L22" s="18">
        <f>IF(Table_Styles[[#This Row],[Font Weight]]&lt;&gt;"",Table_Styles[[#This Row],[Font Weight]],IF(Table_Styles[[#This Row],[Font Weight Default]]&lt;&gt;"",Table_Styles[[#This Row],[Font Weight Default]],""))</f>
        <v>700</v>
      </c>
      <c r="M22" s="38"/>
      <c r="N22" s="38" t="str">
        <f>Colour_Foreground_1</f>
        <v>#2F3132</v>
      </c>
      <c r="O22" s="18" t="str">
        <f>IF(Table_Styles[[#This Row],[Colour]]&lt;&gt;"",Table_Styles[[#This Row],[Colour]],IF(Table_Styles[[#This Row],[Colour Default]]&lt;&gt;"",Table_Styles[[#This Row],[Colour Default]],""))</f>
        <v>#2F3132</v>
      </c>
      <c r="P22" s="38"/>
      <c r="Q22" s="38"/>
      <c r="R22" s="18" t="str">
        <f>IF(Table_Styles[[#This Row],[Background]]&lt;&gt;"",Table_Styles[[#This Row],[Background]],IF(Table_Styles[[#This Row],[Background Default]]&lt;&gt;"",Table_Styles[[#This Row],[Background Default]],""))</f>
        <v/>
      </c>
      <c r="S22" s="38"/>
      <c r="T22" s="38"/>
      <c r="U22" s="18" t="str">
        <f>IF(Table_Styles[[#This Row],[Border]]&lt;&gt;"",Table_Styles[[#This Row],[Border]],IF(Table_Styles[[#This Row],[Border Default]]&lt;&gt;"",Table_Styles[[#This Row],[Border Default]],""))</f>
        <v/>
      </c>
      <c r="V22" s="38"/>
      <c r="W22" s="38"/>
      <c r="X22" s="18" t="str">
        <f>IF(Table_Styles[[#This Row],[Border Radius]]&lt;&gt;"",Table_Styles[[#This Row],[Border Radius]],IF(Table_Styles[[#This Row],[Border Radius Default]]&lt;&gt;"",Table_Styles[[#This Row],[Border Radius Default]],""))</f>
        <v/>
      </c>
      <c r="Y22" s="38"/>
      <c r="Z22" s="38"/>
      <c r="AA22" s="18" t="str">
        <f>IF(Table_Styles[[#This Row],[MT]]&lt;&gt;"",Table_Styles[[#This Row],[MT]],IF(Table_Styles[[#This Row],[MT Default]]&lt;&gt;"",Table_Styles[[#This Row],[MT Default]],""))</f>
        <v/>
      </c>
      <c r="AB22" s="38"/>
      <c r="AC22" s="38"/>
      <c r="AD22" s="18" t="str">
        <f>IF(Table_Styles[[#This Row],[MR]]&lt;&gt;"",Table_Styles[[#This Row],[MR]],IF(Table_Styles[[#This Row],[MR Default]]&lt;&gt;"",Table_Styles[[#This Row],[MR Default]],""))</f>
        <v/>
      </c>
      <c r="AE22" s="38"/>
      <c r="AF22" s="38"/>
      <c r="AG22" s="18" t="str">
        <f>IF(Table_Styles[[#This Row],[MB]]&lt;&gt;"",Table_Styles[[#This Row],[MB]],IF(Table_Styles[[#This Row],[MB Default]]&lt;&gt;"",Table_Styles[[#This Row],[MB Default]],""))</f>
        <v/>
      </c>
      <c r="AH22" s="38"/>
      <c r="AI22" s="38"/>
      <c r="AJ22" s="18" t="str">
        <f>IF(Table_Styles[[#This Row],[ML]]&lt;&gt;"",Table_Styles[[#This Row],[ML]],IF(Table_Styles[[#This Row],[ML Default]]&lt;&gt;"",Table_Styles[[#This Row],[ML Default]],""))</f>
        <v/>
      </c>
      <c r="AK22" s="38"/>
      <c r="AL22" s="38"/>
      <c r="AM22" s="18" t="str">
        <f>IF(Table_Styles[[#This Row],[PT]]&lt;&gt;"",Table_Styles[[#This Row],[PT]],IF(Table_Styles[[#This Row],[PT Default]]&lt;&gt;"",Table_Styles[[#This Row],[PT Default]],""))</f>
        <v/>
      </c>
      <c r="AN22" s="38"/>
      <c r="AO22" s="38"/>
      <c r="AP22" s="18" t="str">
        <f>IF(Table_Styles[[#This Row],[PR]]&lt;&gt;"",Table_Styles[[#This Row],[PR]],IF(Table_Styles[[#This Row],[PR Default]]&lt;&gt;"",Table_Styles[[#This Row],[PR Default]],""))</f>
        <v/>
      </c>
      <c r="AQ22" s="38"/>
      <c r="AR22" s="38"/>
      <c r="AS22" s="18" t="str">
        <f>IF(Table_Styles[[#This Row],[PB]]&lt;&gt;"",Table_Styles[[#This Row],[PB]],IF(Table_Styles[[#This Row],[PB Default]]&lt;&gt;"",Table_Styles[[#This Row],[PB Default]],""))</f>
        <v/>
      </c>
      <c r="AT22" s="38"/>
      <c r="AU22" s="38"/>
      <c r="AV22" s="18" t="str">
        <f>IF(Table_Styles[[#This Row],[PL]]&lt;&gt;"",Table_Styles[[#This Row],[PL]],IF(Table_Styles[[#This Row],[PL Default]]&lt;&gt;"",Table_Styles[[#This Row],[PL Default]],""))</f>
        <v/>
      </c>
      <c r="AW22" s="38"/>
      <c r="AX22" s="38"/>
      <c r="AY22" s="18" t="str">
        <f>IF(Table_Styles[[#This Row],[BT]]&lt;&gt;"",Table_Styles[[#This Row],[BT]],IF(Table_Styles[[#This Row],[BT Default]]&lt;&gt;"",Table_Styles[[#This Row],[BT Default]],""))</f>
        <v/>
      </c>
      <c r="AZ22" s="38"/>
      <c r="BA22" s="38"/>
      <c r="BB22" s="18" t="str">
        <f>IF(Table_Styles[[#This Row],[BR]]&lt;&gt;"",Table_Styles[[#This Row],[BR]],IF(Table_Styles[[#This Row],[BR Default]]&lt;&gt;"",Table_Styles[[#This Row],[BR Default]],""))</f>
        <v/>
      </c>
      <c r="BC22" s="38"/>
      <c r="BD22" s="38"/>
      <c r="BE22" s="18" t="str">
        <f>IF(Table_Styles[[#This Row],[BB]]&lt;&gt;"",Table_Styles[[#This Row],[BB]],IF(Table_Styles[[#This Row],[BB Default]]&lt;&gt;"",Table_Styles[[#This Row],[BB Default]],""))</f>
        <v/>
      </c>
      <c r="BF22" s="38"/>
      <c r="BG22" s="38"/>
      <c r="BH22" s="18" t="str">
        <f>IF(Table_Styles[[#This Row],[BL]]&lt;&gt;"",Table_Styles[[#This Row],[BL]],IF(Table_Styles[[#This Row],[BL Default]]&lt;&gt;"",Table_Styles[[#This Row],[BL Default]],""))</f>
        <v/>
      </c>
      <c r="BI22" s="38"/>
      <c r="BJ22" s="38"/>
      <c r="BK22" s="18" t="str">
        <f>IF(Table_Styles[[#This Row],[Width]]&lt;&gt;"",Table_Styles[[#This Row],[Width]],IF(Table_Styles[[#This Row],[Width Default]]&lt;&gt;"",Table_Styles[[#This Row],[Width Default]],""))</f>
        <v/>
      </c>
      <c r="BL22" s="38"/>
      <c r="BM22" s="38"/>
      <c r="BN22" s="18" t="str">
        <f>IF(Table_Styles[[#This Row],[Height]]&lt;&gt;"",Table_Styles[[#This Row],[Height]],IF(Table_Styles[[#This Row],[Height Default]]&lt;&gt;"",Table_Styles[[#This Row],[Height Default]],""))</f>
        <v/>
      </c>
      <c r="BO22" s="18"/>
      <c r="BP22" s="18"/>
      <c r="BQ22" s="18" t="str">
        <f>IF(Table_Styles[[#This Row],[Top]]&lt;&gt;"",Table_Styles[[#This Row],[Top]],IF(Table_Styles[[#This Row],[Top Default]]&lt;&gt;"",Table_Styles[[#This Row],[Top Default]],""))</f>
        <v/>
      </c>
      <c r="BR22" s="18"/>
      <c r="BS22" s="18"/>
      <c r="BT22" s="18" t="str">
        <f>IF(Table_Styles[[#This Row],[Right]]&lt;&gt;"",Table_Styles[[#This Row],[Right]],IF(Table_Styles[[#This Row],[Right Default]]&lt;&gt;"",Table_Styles[[#This Row],[Right Default]],""))</f>
        <v/>
      </c>
      <c r="BU22" s="18"/>
      <c r="BV22" s="18"/>
      <c r="BW22" s="18" t="str">
        <f>IF(Table_Styles[[#This Row],[Bottom]]&lt;&gt;"",Table_Styles[[#This Row],[Bottom]],IF(Table_Styles[[#This Row],[Bottom Default]]&lt;&gt;"",Table_Styles[[#This Row],[Bottom Default]],""))</f>
        <v/>
      </c>
      <c r="BX22" s="18"/>
      <c r="BY22" s="18"/>
      <c r="BZ22" s="18" t="str">
        <f>IF(Table_Styles[[#This Row],[Left]]&lt;&gt;"",Table_Styles[[#This Row],[Left]],IF(Table_Styles[[#This Row],[Left Default]]&lt;&gt;"",Table_Styles[[#This Row],[Left Default]],""))</f>
        <v/>
      </c>
      <c r="CA22" s="38"/>
      <c r="CB22" s="20" t="str">
        <f>IF(AND(Table_Styles[[#This Row],[Selector]]&lt;&gt;"",Table_Styles[[#This Row],[Font Family Used]]&lt;&gt;"",Table_Styles[[#This Row],[Font Weight Used]]&lt;&gt;""),Table_Styles[[#This Row],[Font Family Used]]&amp;" "&amp;Table_Styles[[#This Row],[Font Weight Used]],"")</f>
        <v>Open Sans 700</v>
      </c>
      <c r="CC22" s="20" t="str">
        <f ca="1">IF(AND(Table_Styles[[#This Row],[Selector]],COUNTIF(OFFSET(CC:CC,0,0,ROW()-1,1),"="&amp;Table_Styles[[#This Row],[Font]])=0),Table_Styles[[#This Row],[Font]],"")</f>
        <v>Open Sans 700</v>
      </c>
      <c r="CD22" s="20" t="str">
        <f ca="1">IF(Table_Styles[[#This Row],[Unique Font]]&lt;&gt;"",
"{""fontFamily"":"""&amp;Table_Styles[[#This Row],[Font Family Used]]&amp;""",""fontWeight"":"&amp;Table_Styles[[#This Row],[Font Weight Used]]&amp;"}","")</f>
        <v>{"fontFamily":"Open Sans","fontWeight":700}</v>
      </c>
      <c r="CE2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v>
      </c>
      <c r="CF22" s="20" t="str">
        <f>IF(AND(Table_Styles[[#This Row],[Selector]]&lt;&gt;"", Table_Styles[[#This Row],[Config Properties]]&lt;&gt;""),
Table_Styles[[#This Row],[Selector]]&amp;" { "&amp;Table_Styles[[#This Row],[Config Properties]]&amp;" }","")</f>
        <v>formly-field label { font-family: 'Open Sans';font-size: 14px;font-weight: 700;color: #2F3132 }</v>
      </c>
      <c r="CG22" s="20" t="str">
        <f xml:space="preserve">
SUBSTITUTE(SUBSTITUTE(SUBSTITUTE(SUBSTITUTE(SUBSTITUTE(SUBSTITUTE(SUBSTITUTE(SUBSTITUTE(Table_Styles[[#This Row],[Config]],
" {","{"),
"{ ","{"),
" }","}"),
"} ","}"),
" ,",","),
", ",","),
" :",":"),
": ",":")</f>
        <v>formly-field label{font-family:'Open Sans';font-size:14px;font-weight:700;color:#2F3132}</v>
      </c>
    </row>
    <row r="23" spans="2:85" ht="21" customHeight="1">
      <c r="B23" s="20" t="s">
        <v>20</v>
      </c>
      <c r="C23" s="41" t="s">
        <v>669</v>
      </c>
      <c r="D23" s="55"/>
      <c r="E23" s="38"/>
      <c r="F23" s="18" t="str">
        <f>IF(Table_Styles[[#This Row],[Font Family]]&lt;&gt;"",Table_Styles[[#This Row],[Font Family]],IF(Table_Styles[[#This Row],[Font Family Default]]&lt;&gt;"",Table_Styles[[#This Row],[Font Family Default]],""))</f>
        <v/>
      </c>
      <c r="G23" s="55"/>
      <c r="H23" s="40"/>
      <c r="I23" s="18" t="str">
        <f>IF(Table_Styles[[#This Row],[Font Size]]&lt;&gt;"",Table_Styles[[#This Row],[Font Size]],IF(Table_Styles[[#This Row],[Font Size Default]]&lt;&gt;"",Table_Styles[[#This Row],[Font Size Default]],""))</f>
        <v/>
      </c>
      <c r="J23" s="55"/>
      <c r="K23" s="38"/>
      <c r="L23" s="18" t="str">
        <f>IF(Table_Styles[[#This Row],[Font Weight]]&lt;&gt;"",Table_Styles[[#This Row],[Font Weight]],IF(Table_Styles[[#This Row],[Font Weight Default]]&lt;&gt;"",Table_Styles[[#This Row],[Font Weight Default]],""))</f>
        <v/>
      </c>
      <c r="M23" s="55"/>
      <c r="N23" s="38"/>
      <c r="O23" s="18" t="str">
        <f>IF(Table_Styles[[#This Row],[Colour]]&lt;&gt;"",Table_Styles[[#This Row],[Colour]],IF(Table_Styles[[#This Row],[Colour Default]]&lt;&gt;"",Table_Styles[[#This Row],[Colour Default]],""))</f>
        <v/>
      </c>
      <c r="P23" s="55"/>
      <c r="Q23" s="38"/>
      <c r="R23" s="18" t="str">
        <f>IF(Table_Styles[[#This Row],[Background]]&lt;&gt;"",Table_Styles[[#This Row],[Background]],IF(Table_Styles[[#This Row],[Background Default]]&lt;&gt;"",Table_Styles[[#This Row],[Background Default]],""))</f>
        <v/>
      </c>
      <c r="S23" s="55"/>
      <c r="T23" s="38"/>
      <c r="U23" s="18" t="str">
        <f>IF(Table_Styles[[#This Row],[Border]]&lt;&gt;"",Table_Styles[[#This Row],[Border]],IF(Table_Styles[[#This Row],[Border Default]]&lt;&gt;"",Table_Styles[[#This Row],[Border Default]],""))</f>
        <v/>
      </c>
      <c r="V23" s="38"/>
      <c r="W23" s="38"/>
      <c r="X23" s="18" t="str">
        <f>IF(Table_Styles[[#This Row],[Border Radius]]&lt;&gt;"",Table_Styles[[#This Row],[Border Radius]],IF(Table_Styles[[#This Row],[Border Radius Default]]&lt;&gt;"",Table_Styles[[#This Row],[Border Radius Default]],""))</f>
        <v/>
      </c>
      <c r="Y23" s="55"/>
      <c r="Z23" s="38" t="s">
        <v>670</v>
      </c>
      <c r="AA23" s="18" t="str">
        <f>IF(Table_Styles[[#This Row],[MT]]&lt;&gt;"",Table_Styles[[#This Row],[MT]],IF(Table_Styles[[#This Row],[MT Default]]&lt;&gt;"",Table_Styles[[#This Row],[MT Default]],""))</f>
        <v>0px</v>
      </c>
      <c r="AB23" s="55"/>
      <c r="AC23" s="38"/>
      <c r="AD23" s="18" t="str">
        <f>IF(Table_Styles[[#This Row],[MR]]&lt;&gt;"",Table_Styles[[#This Row],[MR]],IF(Table_Styles[[#This Row],[MR Default]]&lt;&gt;"",Table_Styles[[#This Row],[MR Default]],""))</f>
        <v/>
      </c>
      <c r="AE23" s="55"/>
      <c r="AF23" s="38" t="s">
        <v>633</v>
      </c>
      <c r="AG23" s="18" t="str">
        <f>IF(Table_Styles[[#This Row],[MB]]&lt;&gt;"",Table_Styles[[#This Row],[MB]],IF(Table_Styles[[#This Row],[MB Default]]&lt;&gt;"",Table_Styles[[#This Row],[MB Default]],""))</f>
        <v>15px</v>
      </c>
      <c r="AH23" s="55"/>
      <c r="AI23" s="38"/>
      <c r="AJ23" s="18" t="str">
        <f>IF(Table_Styles[[#This Row],[ML]]&lt;&gt;"",Table_Styles[[#This Row],[ML]],IF(Table_Styles[[#This Row],[ML Default]]&lt;&gt;"",Table_Styles[[#This Row],[ML Default]],""))</f>
        <v/>
      </c>
      <c r="AK23" s="55"/>
      <c r="AL23" s="38"/>
      <c r="AM23" s="18" t="str">
        <f>IF(Table_Styles[[#This Row],[PT]]&lt;&gt;"",Table_Styles[[#This Row],[PT]],IF(Table_Styles[[#This Row],[PT Default]]&lt;&gt;"",Table_Styles[[#This Row],[PT Default]],""))</f>
        <v/>
      </c>
      <c r="AN23" s="55"/>
      <c r="AO23" s="38"/>
      <c r="AP23" s="18" t="str">
        <f>IF(Table_Styles[[#This Row],[PR]]&lt;&gt;"",Table_Styles[[#This Row],[PR]],IF(Table_Styles[[#This Row],[PR Default]]&lt;&gt;"",Table_Styles[[#This Row],[PR Default]],""))</f>
        <v/>
      </c>
      <c r="AQ23" s="55"/>
      <c r="AR23" s="38"/>
      <c r="AS23" s="18" t="str">
        <f>IF(Table_Styles[[#This Row],[PB]]&lt;&gt;"",Table_Styles[[#This Row],[PB]],IF(Table_Styles[[#This Row],[PB Default]]&lt;&gt;"",Table_Styles[[#This Row],[PB Default]],""))</f>
        <v/>
      </c>
      <c r="AT23" s="55"/>
      <c r="AU23" s="38"/>
      <c r="AV23" s="18" t="str">
        <f>IF(Table_Styles[[#This Row],[PL]]&lt;&gt;"",Table_Styles[[#This Row],[PL]],IF(Table_Styles[[#This Row],[PL Default]]&lt;&gt;"",Table_Styles[[#This Row],[PL Default]],""))</f>
        <v/>
      </c>
      <c r="AW23" s="55"/>
      <c r="AX23" s="38"/>
      <c r="AY23" s="18" t="str">
        <f>IF(Table_Styles[[#This Row],[BT]]&lt;&gt;"",Table_Styles[[#This Row],[BT]],IF(Table_Styles[[#This Row],[BT Default]]&lt;&gt;"",Table_Styles[[#This Row],[BT Default]],""))</f>
        <v/>
      </c>
      <c r="AZ23" s="55"/>
      <c r="BA23" s="38"/>
      <c r="BB23" s="18" t="str">
        <f>IF(Table_Styles[[#This Row],[BR]]&lt;&gt;"",Table_Styles[[#This Row],[BR]],IF(Table_Styles[[#This Row],[BR Default]]&lt;&gt;"",Table_Styles[[#This Row],[BR Default]],""))</f>
        <v/>
      </c>
      <c r="BC23" s="55"/>
      <c r="BD23" s="38"/>
      <c r="BE23" s="18" t="str">
        <f>IF(Table_Styles[[#This Row],[BB]]&lt;&gt;"",Table_Styles[[#This Row],[BB]],IF(Table_Styles[[#This Row],[BB Default]]&lt;&gt;"",Table_Styles[[#This Row],[BB Default]],""))</f>
        <v/>
      </c>
      <c r="BF23" s="55"/>
      <c r="BG23" s="38"/>
      <c r="BH23" s="18" t="str">
        <f>IF(Table_Styles[[#This Row],[BL]]&lt;&gt;"",Table_Styles[[#This Row],[BL]],IF(Table_Styles[[#This Row],[BL Default]]&lt;&gt;"",Table_Styles[[#This Row],[BL Default]],""))</f>
        <v/>
      </c>
      <c r="BI23" s="38"/>
      <c r="BJ23" s="38"/>
      <c r="BK23" s="18" t="str">
        <f>IF(Table_Styles[[#This Row],[Width]]&lt;&gt;"",Table_Styles[[#This Row],[Width]],IF(Table_Styles[[#This Row],[Width Default]]&lt;&gt;"",Table_Styles[[#This Row],[Width Default]],""))</f>
        <v/>
      </c>
      <c r="BL23" s="38"/>
      <c r="BM23" s="38"/>
      <c r="BN23" s="18" t="str">
        <f>IF(Table_Styles[[#This Row],[Height]]&lt;&gt;"",Table_Styles[[#This Row],[Height]],IF(Table_Styles[[#This Row],[Height Default]]&lt;&gt;"",Table_Styles[[#This Row],[Height Default]],""))</f>
        <v/>
      </c>
      <c r="BO23" s="18"/>
      <c r="BP23" s="18"/>
      <c r="BQ23" s="18" t="str">
        <f>IF(Table_Styles[[#This Row],[Top]]&lt;&gt;"",Table_Styles[[#This Row],[Top]],IF(Table_Styles[[#This Row],[Top Default]]&lt;&gt;"",Table_Styles[[#This Row],[Top Default]],""))</f>
        <v/>
      </c>
      <c r="BR23" s="18"/>
      <c r="BS23" s="18"/>
      <c r="BT23" s="18" t="str">
        <f>IF(Table_Styles[[#This Row],[Right]]&lt;&gt;"",Table_Styles[[#This Row],[Right]],IF(Table_Styles[[#This Row],[Right Default]]&lt;&gt;"",Table_Styles[[#This Row],[Right Default]],""))</f>
        <v/>
      </c>
      <c r="BU23" s="18"/>
      <c r="BV23" s="18"/>
      <c r="BW23" s="18" t="str">
        <f>IF(Table_Styles[[#This Row],[Bottom]]&lt;&gt;"",Table_Styles[[#This Row],[Bottom]],IF(Table_Styles[[#This Row],[Bottom Default]]&lt;&gt;"",Table_Styles[[#This Row],[Bottom Default]],""))</f>
        <v/>
      </c>
      <c r="BX23" s="18"/>
      <c r="BY23" s="18"/>
      <c r="BZ23" s="18" t="str">
        <f>IF(Table_Styles[[#This Row],[Left]]&lt;&gt;"",Table_Styles[[#This Row],[Left]],IF(Table_Styles[[#This Row],[Left Default]]&lt;&gt;"",Table_Styles[[#This Row],[Left Default]],""))</f>
        <v/>
      </c>
      <c r="CA23" s="55"/>
      <c r="CB23" s="20" t="str">
        <f>IF(AND(Table_Styles[[#This Row],[Selector]]&lt;&gt;"",Table_Styles[[#This Row],[Font Family Used]]&lt;&gt;"",Table_Styles[[#This Row],[Font Weight Used]]&lt;&gt;""),Table_Styles[[#This Row],[Font Family Used]]&amp;" "&amp;Table_Styles[[#This Row],[Font Weight Used]],"")</f>
        <v/>
      </c>
      <c r="CC23" s="20" t="str">
        <f ca="1">IF(AND(Table_Styles[[#This Row],[Selector]],COUNTIF(OFFSET(CC:CC,0,0,ROW()-1,1),"="&amp;Table_Styles[[#This Row],[Font]])=0),Table_Styles[[#This Row],[Font]],"")</f>
        <v/>
      </c>
      <c r="CD23" s="20" t="str">
        <f ca="1">IF(Table_Styles[[#This Row],[Unique Font]]&lt;&gt;"",
"{""fontFamily"":"""&amp;Table_Styles[[#This Row],[Font Family Used]]&amp;""",""fontWeight"":"&amp;Table_Styles[[#This Row],[Font Weight Used]]&amp;"}","")</f>
        <v/>
      </c>
      <c r="CE2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20" t="str">
        <f>IF(AND(Table_Styles[[#This Row],[Selector]]&lt;&gt;"", Table_Styles[[#This Row],[Config Properties]]&lt;&gt;""),
Table_Styles[[#This Row],[Selector]]&amp;" { "&amp;Table_Styles[[#This Row],[Config Properties]]&amp;" }","")</f>
        <v>formly-field .question { margin-top: 0px;margin-bottom: 15px }</v>
      </c>
      <c r="CG23" s="20" t="str">
        <f xml:space="preserve">
SUBSTITUTE(SUBSTITUTE(SUBSTITUTE(SUBSTITUTE(SUBSTITUTE(SUBSTITUTE(SUBSTITUTE(SUBSTITUTE(Table_Styles[[#This Row],[Config]],
" {","{"),
"{ ","{"),
" }","}"),
"} ","}"),
" ,",","),
", ",","),
" :",":"),
": ",":")</f>
        <v>formly-field .question{margin-top:0px;margin-bottom:15px}</v>
      </c>
    </row>
    <row r="24" spans="2:85" ht="21" customHeight="1">
      <c r="B24" s="20" t="s">
        <v>671</v>
      </c>
      <c r="C24" s="41" t="s">
        <v>672</v>
      </c>
      <c r="D24" s="38"/>
      <c r="E24" s="38" t="str">
        <f>Settings_Styling_Font_Body_Text</f>
        <v>Open Sans</v>
      </c>
      <c r="F24" s="18" t="str">
        <f>IF(Table_Styles[[#This Row],[Font Family]]&lt;&gt;"",Table_Styles[[#This Row],[Font Family]],IF(Table_Styles[[#This Row],[Font Family Default]]&lt;&gt;"",Table_Styles[[#This Row],[Font Family Default]],""))</f>
        <v>Open Sans</v>
      </c>
      <c r="G24" s="38"/>
      <c r="H24" s="40" t="s">
        <v>673</v>
      </c>
      <c r="I24" s="18" t="str">
        <f>IF(Table_Styles[[#This Row],[Font Size]]&lt;&gt;"",Table_Styles[[#This Row],[Font Size]],IF(Table_Styles[[#This Row],[Font Size Default]]&lt;&gt;"",Table_Styles[[#This Row],[Font Size Default]],""))</f>
        <v>13px</v>
      </c>
      <c r="J24" s="38"/>
      <c r="K24" s="38">
        <f>Settings_Styling_Font_Weight_Body_Text</f>
        <v>400</v>
      </c>
      <c r="L24" s="18">
        <f>IF(Table_Styles[[#This Row],[Font Weight]]&lt;&gt;"",Table_Styles[[#This Row],[Font Weight]],IF(Table_Styles[[#This Row],[Font Weight Default]]&lt;&gt;"",Table_Styles[[#This Row],[Font Weight Default]],""))</f>
        <v>400</v>
      </c>
      <c r="M24" s="38"/>
      <c r="N24" s="38" t="str">
        <f>Colour_Foreground_2</f>
        <v>#394249</v>
      </c>
      <c r="O24" s="18" t="str">
        <f>IF(Table_Styles[[#This Row],[Colour]]&lt;&gt;"",Table_Styles[[#This Row],[Colour]],IF(Table_Styles[[#This Row],[Colour Default]]&lt;&gt;"",Table_Styles[[#This Row],[Colour Default]],""))</f>
        <v>#394249</v>
      </c>
      <c r="P24" s="38"/>
      <c r="Q24" s="38"/>
      <c r="R24" s="18" t="str">
        <f>IF(Table_Styles[[#This Row],[Background]]&lt;&gt;"",Table_Styles[[#This Row],[Background]],IF(Table_Styles[[#This Row],[Background Default]]&lt;&gt;"",Table_Styles[[#This Row],[Background Default]],""))</f>
        <v/>
      </c>
      <c r="S24" s="38"/>
      <c r="T24" s="38"/>
      <c r="U24" s="18" t="str">
        <f>IF(Table_Styles[[#This Row],[Border]]&lt;&gt;"",Table_Styles[[#This Row],[Border]],IF(Table_Styles[[#This Row],[Border Default]]&lt;&gt;"",Table_Styles[[#This Row],[Border Default]],""))</f>
        <v/>
      </c>
      <c r="V24" s="38"/>
      <c r="W24" s="38"/>
      <c r="X24" s="18" t="str">
        <f>IF(Table_Styles[[#This Row],[Border Radius]]&lt;&gt;"",Table_Styles[[#This Row],[Border Radius]],IF(Table_Styles[[#This Row],[Border Radius Default]]&lt;&gt;"",Table_Styles[[#This Row],[Border Radius Default]],""))</f>
        <v/>
      </c>
      <c r="Y24" s="38"/>
      <c r="Z24" s="38"/>
      <c r="AA24" s="18" t="str">
        <f>IF(Table_Styles[[#This Row],[MT]]&lt;&gt;"",Table_Styles[[#This Row],[MT]],IF(Table_Styles[[#This Row],[MT Default]]&lt;&gt;"",Table_Styles[[#This Row],[MT Default]],""))</f>
        <v/>
      </c>
      <c r="AB24" s="38"/>
      <c r="AC24" s="38"/>
      <c r="AD24" s="18" t="str">
        <f>IF(Table_Styles[[#This Row],[MR]]&lt;&gt;"",Table_Styles[[#This Row],[MR]],IF(Table_Styles[[#This Row],[MR Default]]&lt;&gt;"",Table_Styles[[#This Row],[MR Default]],""))</f>
        <v/>
      </c>
      <c r="AE24" s="38"/>
      <c r="AF24" s="38"/>
      <c r="AG24" s="18" t="str">
        <f>IF(Table_Styles[[#This Row],[MB]]&lt;&gt;"",Table_Styles[[#This Row],[MB]],IF(Table_Styles[[#This Row],[MB Default]]&lt;&gt;"",Table_Styles[[#This Row],[MB Default]],""))</f>
        <v/>
      </c>
      <c r="AH24" s="38"/>
      <c r="AI24" s="38"/>
      <c r="AJ24" s="18" t="str">
        <f>IF(Table_Styles[[#This Row],[ML]]&lt;&gt;"",Table_Styles[[#This Row],[ML]],IF(Table_Styles[[#This Row],[ML Default]]&lt;&gt;"",Table_Styles[[#This Row],[ML Default]],""))</f>
        <v/>
      </c>
      <c r="AK24" s="38"/>
      <c r="AL24" s="38"/>
      <c r="AM24" s="18" t="str">
        <f>IF(Table_Styles[[#This Row],[PT]]&lt;&gt;"",Table_Styles[[#This Row],[PT]],IF(Table_Styles[[#This Row],[PT Default]]&lt;&gt;"",Table_Styles[[#This Row],[PT Default]],""))</f>
        <v/>
      </c>
      <c r="AN24" s="38"/>
      <c r="AO24" s="38"/>
      <c r="AP24" s="18" t="str">
        <f>IF(Table_Styles[[#This Row],[PR]]&lt;&gt;"",Table_Styles[[#This Row],[PR]],IF(Table_Styles[[#This Row],[PR Default]]&lt;&gt;"",Table_Styles[[#This Row],[PR Default]],""))</f>
        <v/>
      </c>
      <c r="AQ24" s="38"/>
      <c r="AR24" s="38"/>
      <c r="AS24" s="18" t="str">
        <f>IF(Table_Styles[[#This Row],[PB]]&lt;&gt;"",Table_Styles[[#This Row],[PB]],IF(Table_Styles[[#This Row],[PB Default]]&lt;&gt;"",Table_Styles[[#This Row],[PB Default]],""))</f>
        <v/>
      </c>
      <c r="AT24" s="38"/>
      <c r="AU24" s="38"/>
      <c r="AV24" s="18" t="str">
        <f>IF(Table_Styles[[#This Row],[PL]]&lt;&gt;"",Table_Styles[[#This Row],[PL]],IF(Table_Styles[[#This Row],[PL Default]]&lt;&gt;"",Table_Styles[[#This Row],[PL Default]],""))</f>
        <v/>
      </c>
      <c r="AW24" s="38"/>
      <c r="AX24" s="38"/>
      <c r="AY24" s="18" t="str">
        <f>IF(Table_Styles[[#This Row],[BT]]&lt;&gt;"",Table_Styles[[#This Row],[BT]],IF(Table_Styles[[#This Row],[BT Default]]&lt;&gt;"",Table_Styles[[#This Row],[BT Default]],""))</f>
        <v/>
      </c>
      <c r="AZ24" s="38"/>
      <c r="BA24" s="38"/>
      <c r="BB24" s="18" t="str">
        <f>IF(Table_Styles[[#This Row],[BR]]&lt;&gt;"",Table_Styles[[#This Row],[BR]],IF(Table_Styles[[#This Row],[BR Default]]&lt;&gt;"",Table_Styles[[#This Row],[BR Default]],""))</f>
        <v/>
      </c>
      <c r="BC24" s="38"/>
      <c r="BD24" s="38"/>
      <c r="BE24" s="18" t="str">
        <f>IF(Table_Styles[[#This Row],[BB]]&lt;&gt;"",Table_Styles[[#This Row],[BB]],IF(Table_Styles[[#This Row],[BB Default]]&lt;&gt;"",Table_Styles[[#This Row],[BB Default]],""))</f>
        <v/>
      </c>
      <c r="BF24" s="38"/>
      <c r="BG24" s="38"/>
      <c r="BH24" s="18" t="str">
        <f>IF(Table_Styles[[#This Row],[BL]]&lt;&gt;"",Table_Styles[[#This Row],[BL]],IF(Table_Styles[[#This Row],[BL Default]]&lt;&gt;"",Table_Styles[[#This Row],[BL Default]],""))</f>
        <v/>
      </c>
      <c r="BI24" s="38"/>
      <c r="BJ24" s="38"/>
      <c r="BK24" s="18" t="str">
        <f>IF(Table_Styles[[#This Row],[Width]]&lt;&gt;"",Table_Styles[[#This Row],[Width]],IF(Table_Styles[[#This Row],[Width Default]]&lt;&gt;"",Table_Styles[[#This Row],[Width Default]],""))</f>
        <v/>
      </c>
      <c r="BL24" s="38"/>
      <c r="BM24" s="38"/>
      <c r="BN24" s="18" t="str">
        <f>IF(Table_Styles[[#This Row],[Height]]&lt;&gt;"",Table_Styles[[#This Row],[Height]],IF(Table_Styles[[#This Row],[Height Default]]&lt;&gt;"",Table_Styles[[#This Row],[Height Default]],""))</f>
        <v/>
      </c>
      <c r="BO24" s="18"/>
      <c r="BP24" s="18"/>
      <c r="BQ24" s="18" t="str">
        <f>IF(Table_Styles[[#This Row],[Top]]&lt;&gt;"",Table_Styles[[#This Row],[Top]],IF(Table_Styles[[#This Row],[Top Default]]&lt;&gt;"",Table_Styles[[#This Row],[Top Default]],""))</f>
        <v/>
      </c>
      <c r="BR24" s="18"/>
      <c r="BS24" s="18"/>
      <c r="BT24" s="18" t="str">
        <f>IF(Table_Styles[[#This Row],[Right]]&lt;&gt;"",Table_Styles[[#This Row],[Right]],IF(Table_Styles[[#This Row],[Right Default]]&lt;&gt;"",Table_Styles[[#This Row],[Right Default]],""))</f>
        <v/>
      </c>
      <c r="BU24" s="18"/>
      <c r="BV24" s="18"/>
      <c r="BW24" s="18" t="str">
        <f>IF(Table_Styles[[#This Row],[Bottom]]&lt;&gt;"",Table_Styles[[#This Row],[Bottom]],IF(Table_Styles[[#This Row],[Bottom Default]]&lt;&gt;"",Table_Styles[[#This Row],[Bottom Default]],""))</f>
        <v/>
      </c>
      <c r="BX24" s="18"/>
      <c r="BY24" s="18"/>
      <c r="BZ24" s="18" t="str">
        <f>IF(Table_Styles[[#This Row],[Left]]&lt;&gt;"",Table_Styles[[#This Row],[Left]],IF(Table_Styles[[#This Row],[Left Default]]&lt;&gt;"",Table_Styles[[#This Row],[Left Default]],""))</f>
        <v/>
      </c>
      <c r="CA24" s="38"/>
      <c r="CB24" s="20" t="str">
        <f>IF(AND(Table_Styles[[#This Row],[Selector]]&lt;&gt;"",Table_Styles[[#This Row],[Font Family Used]]&lt;&gt;"",Table_Styles[[#This Row],[Font Weight Used]]&lt;&gt;""),Table_Styles[[#This Row],[Font Family Used]]&amp;" "&amp;Table_Styles[[#This Row],[Font Weight Used]],"")</f>
        <v>Open Sans 400</v>
      </c>
      <c r="CC24" s="20" t="str">
        <f ca="1">IF(AND(Table_Styles[[#This Row],[Selector]],COUNTIF(OFFSET(CC:CC,0,0,ROW()-1,1),"="&amp;Table_Styles[[#This Row],[Font]])=0),Table_Styles[[#This Row],[Font]],"")</f>
        <v/>
      </c>
      <c r="CD24" s="20" t="str">
        <f ca="1">IF(Table_Styles[[#This Row],[Unique Font]]&lt;&gt;"",
"{""fontFamily"":"""&amp;Table_Styles[[#This Row],[Font Family Used]]&amp;""",""fontWeight"":"&amp;Table_Styles[[#This Row],[Font Weight Used]]&amp;"}","")</f>
        <v/>
      </c>
      <c r="CE2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#394249</v>
      </c>
      <c r="CF24" s="20" t="str">
        <f>IF(AND(Table_Styles[[#This Row],[Selector]]&lt;&gt;"", Table_Styles[[#This Row],[Config Properties]]&lt;&gt;""),
Table_Styles[[#This Row],[Selector]]&amp;" { "&amp;Table_Styles[[#This Row],[Config Properties]]&amp;" }","")</f>
        <v>formly-field small.text-muted { font-family: 'Open Sans';font-size: 13px;font-weight: 400;color: #394249 }</v>
      </c>
      <c r="CG24" s="20" t="str">
        <f xml:space="preserve">
SUBSTITUTE(SUBSTITUTE(SUBSTITUTE(SUBSTITUTE(SUBSTITUTE(SUBSTITUTE(SUBSTITUTE(SUBSTITUTE(Table_Styles[[#This Row],[Config]],
" {","{"),
"{ ","{"),
" }","}"),
"} ","}"),
" ,",","),
", ",","),
" :",":"),
": ",":")</f>
        <v>formly-field small.text-muted{font-family:'Open Sans';font-size:13px;font-weight:400;color:#394249}</v>
      </c>
    </row>
    <row r="25" spans="2:85" ht="21" customHeight="1">
      <c r="B25" s="92" t="s">
        <v>674</v>
      </c>
      <c r="C25" s="92" t="s">
        <v>675</v>
      </c>
      <c r="D25" s="38"/>
      <c r="E25" s="38" t="str">
        <f>Settings_Styling_Font_Body_Text</f>
        <v>Open Sans</v>
      </c>
      <c r="F25" s="18" t="str">
        <f>IF(Table_Styles[[#This Row],[Font Family]]&lt;&gt;"",Table_Styles[[#This Row],[Font Family]],IF(Table_Styles[[#This Row],[Font Family Default]]&lt;&gt;"",Table_Styles[[#This Row],[Font Family Default]],""))</f>
        <v>Open Sans</v>
      </c>
      <c r="G25" s="38"/>
      <c r="H25" s="40" t="s">
        <v>633</v>
      </c>
      <c r="I25" s="18" t="str">
        <f>IF(Table_Styles[[#This Row],[Font Size]]&lt;&gt;"",Table_Styles[[#This Row],[Font Size]],IF(Table_Styles[[#This Row],[Font Size Default]]&lt;&gt;"",Table_Styles[[#This Row],[Font Size Default]],""))</f>
        <v>15px</v>
      </c>
      <c r="J25" s="38"/>
      <c r="K25" s="38">
        <f>Settings_Styling_Font_Weight_Body_Text</f>
        <v>400</v>
      </c>
      <c r="L25" s="18">
        <f>IF(Table_Styles[[#This Row],[Font Weight]]&lt;&gt;"",Table_Styles[[#This Row],[Font Weight]],IF(Table_Styles[[#This Row],[Font Weight Default]]&lt;&gt;"",Table_Styles[[#This Row],[Font Weight Default]],""))</f>
        <v>400</v>
      </c>
      <c r="M25" s="38"/>
      <c r="N25" s="38" t="str">
        <f>Colour_Foreground_1</f>
        <v>#2F3132</v>
      </c>
      <c r="O25" s="18" t="str">
        <f>IF(Table_Styles[[#This Row],[Colour]]&lt;&gt;"",Table_Styles[[#This Row],[Colour]],IF(Table_Styles[[#This Row],[Colour Default]]&lt;&gt;"",Table_Styles[[#This Row],[Colour Default]],""))</f>
        <v>#2F3132</v>
      </c>
      <c r="P25" s="38"/>
      <c r="Q25" s="38" t="str">
        <f>Colour_Background_1</f>
        <v>#FFFFFF</v>
      </c>
      <c r="R25" s="18" t="str">
        <f>IF(Table_Styles[[#This Row],[Background]]&lt;&gt;"",Table_Styles[[#This Row],[Background]],IF(Table_Styles[[#This Row],[Background Default]]&lt;&gt;"",Table_Styles[[#This Row],[Background Default]],""))</f>
        <v>#FFFFFF</v>
      </c>
      <c r="S25" s="38"/>
      <c r="T25" s="40" t="s">
        <v>676</v>
      </c>
      <c r="U25" s="18" t="str">
        <f>IF(Table_Styles[[#This Row],[Border]]&lt;&gt;"",Table_Styles[[#This Row],[Border]],IF(Table_Styles[[#This Row],[Border Default]]&lt;&gt;"",Table_Styles[[#This Row],[Border Default]],""))</f>
        <v>none</v>
      </c>
      <c r="V25" s="38"/>
      <c r="W25" s="38">
        <f>Settings_Styling_Other_Default_Border_Radius</f>
        <v>0</v>
      </c>
      <c r="X25" s="18">
        <f>IF(Table_Styles[[#This Row],[Border Radius]]&lt;&gt;"",Table_Styles[[#This Row],[Border Radius]],IF(Table_Styles[[#This Row],[Border Radius Default]]&lt;&gt;"",Table_Styles[[#This Row],[Border Radius Default]],""))</f>
        <v>0</v>
      </c>
      <c r="Y25" s="38"/>
      <c r="Z25" s="38"/>
      <c r="AA25" s="18" t="str">
        <f>IF(Table_Styles[[#This Row],[MT]]&lt;&gt;"",Table_Styles[[#This Row],[MT]],IF(Table_Styles[[#This Row],[MT Default]]&lt;&gt;"",Table_Styles[[#This Row],[MT Default]],""))</f>
        <v/>
      </c>
      <c r="AB25" s="38"/>
      <c r="AC25" s="38"/>
      <c r="AD25" s="18" t="str">
        <f>IF(Table_Styles[[#This Row],[MR]]&lt;&gt;"",Table_Styles[[#This Row],[MR]],IF(Table_Styles[[#This Row],[MR Default]]&lt;&gt;"",Table_Styles[[#This Row],[MR Default]],""))</f>
        <v/>
      </c>
      <c r="AE25" s="38"/>
      <c r="AF25" s="38"/>
      <c r="AG25" s="18" t="str">
        <f>IF(Table_Styles[[#This Row],[MB]]&lt;&gt;"",Table_Styles[[#This Row],[MB]],IF(Table_Styles[[#This Row],[MB Default]]&lt;&gt;"",Table_Styles[[#This Row],[MB Default]],""))</f>
        <v/>
      </c>
      <c r="AH25" s="38"/>
      <c r="AI25" s="38"/>
      <c r="AJ25" s="18" t="str">
        <f>IF(Table_Styles[[#This Row],[ML]]&lt;&gt;"",Table_Styles[[#This Row],[ML]],IF(Table_Styles[[#This Row],[ML Default]]&lt;&gt;"",Table_Styles[[#This Row],[ML Default]],""))</f>
        <v/>
      </c>
      <c r="AK25" s="38"/>
      <c r="AL25" s="40" t="s">
        <v>656</v>
      </c>
      <c r="AM25" s="18" t="str">
        <f>IF(Table_Styles[[#This Row],[PT]]&lt;&gt;"",Table_Styles[[#This Row],[PT]],IF(Table_Styles[[#This Row],[PT Default]]&lt;&gt;"",Table_Styles[[#This Row],[PT Default]],""))</f>
        <v>10px</v>
      </c>
      <c r="AN25" s="38"/>
      <c r="AO25" s="40" t="s">
        <v>677</v>
      </c>
      <c r="AP25" s="18" t="str">
        <f>IF(Table_Styles[[#This Row],[PR]]&lt;&gt;"",Table_Styles[[#This Row],[PR]],IF(Table_Styles[[#This Row],[PR Default]]&lt;&gt;"",Table_Styles[[#This Row],[PR Default]],""))</f>
        <v>12px</v>
      </c>
      <c r="AQ25" s="38"/>
      <c r="AR25" s="40" t="s">
        <v>656</v>
      </c>
      <c r="AS25" s="18" t="str">
        <f>IF(Table_Styles[[#This Row],[PB]]&lt;&gt;"",Table_Styles[[#This Row],[PB]],IF(Table_Styles[[#This Row],[PB Default]]&lt;&gt;"",Table_Styles[[#This Row],[PB Default]],""))</f>
        <v>10px</v>
      </c>
      <c r="AT25" s="38"/>
      <c r="AU25" s="40" t="s">
        <v>677</v>
      </c>
      <c r="AV25" s="18" t="str">
        <f>IF(Table_Styles[[#This Row],[PL]]&lt;&gt;"",Table_Styles[[#This Row],[PL]],IF(Table_Styles[[#This Row],[PL Default]]&lt;&gt;"",Table_Styles[[#This Row],[PL Default]],""))</f>
        <v>12px</v>
      </c>
      <c r="AW25" s="38"/>
      <c r="AX25" s="38"/>
      <c r="AY25" s="18" t="str">
        <f>IF(Table_Styles[[#This Row],[BT]]&lt;&gt;"",Table_Styles[[#This Row],[BT]],IF(Table_Styles[[#This Row],[BT Default]]&lt;&gt;"",Table_Styles[[#This Row],[BT Default]],""))</f>
        <v/>
      </c>
      <c r="AZ25" s="38"/>
      <c r="BA25" s="38"/>
      <c r="BB25" s="18" t="str">
        <f>IF(Table_Styles[[#This Row],[BR]]&lt;&gt;"",Table_Styles[[#This Row],[BR]],IF(Table_Styles[[#This Row],[BR Default]]&lt;&gt;"",Table_Styles[[#This Row],[BR Default]],""))</f>
        <v/>
      </c>
      <c r="BC25" s="38"/>
      <c r="BD25" s="38"/>
      <c r="BE25" s="18" t="str">
        <f>IF(Table_Styles[[#This Row],[BB]]&lt;&gt;"",Table_Styles[[#This Row],[BB]],IF(Table_Styles[[#This Row],[BB Default]]&lt;&gt;"",Table_Styles[[#This Row],[BB Default]],""))</f>
        <v/>
      </c>
      <c r="BF25" s="38"/>
      <c r="BG25" s="38"/>
      <c r="BH25" s="18" t="str">
        <f>IF(Table_Styles[[#This Row],[BL]]&lt;&gt;"",Table_Styles[[#This Row],[BL]],IF(Table_Styles[[#This Row],[BL Default]]&lt;&gt;"",Table_Styles[[#This Row],[BL Default]],""))</f>
        <v/>
      </c>
      <c r="BI25" s="38"/>
      <c r="BJ25" s="38"/>
      <c r="BK25" s="18" t="str">
        <f>IF(Table_Styles[[#This Row],[Width]]&lt;&gt;"",Table_Styles[[#This Row],[Width]],IF(Table_Styles[[#This Row],[Width Default]]&lt;&gt;"",Table_Styles[[#This Row],[Width Default]],""))</f>
        <v/>
      </c>
      <c r="BL25" s="38"/>
      <c r="BM25" s="38"/>
      <c r="BN25" s="18" t="str">
        <f>IF(Table_Styles[[#This Row],[Height]]&lt;&gt;"",Table_Styles[[#This Row],[Height]],IF(Table_Styles[[#This Row],[Height Default]]&lt;&gt;"",Table_Styles[[#This Row],[Height Default]],""))</f>
        <v/>
      </c>
      <c r="BO25" s="18"/>
      <c r="BP25" s="18"/>
      <c r="BQ25" s="18" t="str">
        <f>IF(Table_Styles[[#This Row],[Top]]&lt;&gt;"",Table_Styles[[#This Row],[Top]],IF(Table_Styles[[#This Row],[Top Default]]&lt;&gt;"",Table_Styles[[#This Row],[Top Default]],""))</f>
        <v/>
      </c>
      <c r="BR25" s="18"/>
      <c r="BS25" s="18"/>
      <c r="BT25" s="18" t="str">
        <f>IF(Table_Styles[[#This Row],[Right]]&lt;&gt;"",Table_Styles[[#This Row],[Right]],IF(Table_Styles[[#This Row],[Right Default]]&lt;&gt;"",Table_Styles[[#This Row],[Right Default]],""))</f>
        <v/>
      </c>
      <c r="BU25" s="18"/>
      <c r="BV25" s="18"/>
      <c r="BW25" s="18" t="str">
        <f>IF(Table_Styles[[#This Row],[Bottom]]&lt;&gt;"",Table_Styles[[#This Row],[Bottom]],IF(Table_Styles[[#This Row],[Bottom Default]]&lt;&gt;"",Table_Styles[[#This Row],[Bottom Default]],""))</f>
        <v/>
      </c>
      <c r="BX25" s="18"/>
      <c r="BY25" s="18"/>
      <c r="BZ25" s="18" t="str">
        <f>IF(Table_Styles[[#This Row],[Left]]&lt;&gt;"",Table_Styles[[#This Row],[Left]],IF(Table_Styles[[#This Row],[Left Default]]&lt;&gt;"",Table_Styles[[#This Row],[Left Default]],""))</f>
        <v/>
      </c>
      <c r="CA25" s="38"/>
      <c r="CB25" s="20" t="str">
        <f>IF(AND(Table_Styles[[#This Row],[Selector]]&lt;&gt;"",Table_Styles[[#This Row],[Font Family Used]]&lt;&gt;"",Table_Styles[[#This Row],[Font Weight Used]]&lt;&gt;""),Table_Styles[[#This Row],[Font Family Used]]&amp;" "&amp;Table_Styles[[#This Row],[Font Weight Used]],"")</f>
        <v>Open Sans 400</v>
      </c>
      <c r="CC25" s="20" t="str">
        <f ca="1">IF(AND(Table_Styles[[#This Row],[Selector]],COUNTIF(OFFSET(CC:CC,0,0,ROW()-1,1),"="&amp;Table_Styles[[#This Row],[Font]])=0),Table_Styles[[#This Row],[Font]],"")</f>
        <v/>
      </c>
      <c r="CD25" s="20" t="str">
        <f ca="1">IF(Table_Styles[[#This Row],[Unique Font]]&lt;&gt;"",
"{""fontFamily"":"""&amp;Table_Styles[[#This Row],[Font Family Used]]&amp;""",""fontWeight"":"&amp;Table_Styles[[#This Row],[Font Weight Used]]&amp;"}","")</f>
        <v/>
      </c>
      <c r="CE2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#2F3132;background: #FFFFFF;border: none;border-radius: 0;padding-top: 10px;padding-right: 12px;padding-bottom: 10px;padding-left: 12px</v>
      </c>
      <c r="CF25" s="20" t="str">
        <f>IF(AND(Table_Styles[[#This Row],[Selector]]&lt;&gt;"", Table_Styles[[#This Row],[Config Properties]]&lt;&gt;""),
Table_Styles[[#This Row],[Selector]]&amp;" { "&amp;Table_Styles[[#This Row],[Config Properties]]&amp;" }","")</f>
        <v>formly-field .form-control { font-family: 'Open Sans';font-size: 15px;font-weight: 400;color: #2F3132;background: #FFFFFF;border: none;border-radius: 0;padding-top: 10px;padding-right: 12px;padding-bottom: 10px;padding-left: 12px }</v>
      </c>
      <c r="CG25" s="20" t="str">
        <f xml:space="preserve">
SUBSTITUTE(SUBSTITUTE(SUBSTITUTE(SUBSTITUTE(SUBSTITUTE(SUBSTITUTE(SUBSTITUTE(SUBSTITUTE(Table_Styles[[#This Row],[Config]],
" {","{"),
"{ ","{"),
" }","}"),
"} ","}"),
" ,",","),
", ",","),
" :",":"),
": ",":")</f>
        <v>formly-field .form-control{font-family:'Open Sans';font-size:15px;font-weight:400;color:#2F3132;background:#FFFFFF;border:none;border-radius:0;padding-top:10px;padding-right:12px;padding-bottom:10px;padding-left:12px}</v>
      </c>
    </row>
    <row r="26" spans="2:85" ht="21" customHeight="1">
      <c r="B26" s="92" t="s">
        <v>678</v>
      </c>
      <c r="C26" s="92" t="s">
        <v>679</v>
      </c>
      <c r="D26" s="38"/>
      <c r="E26" s="38"/>
      <c r="F26" s="18" t="str">
        <f>IF(Table_Styles[[#This Row],[Font Family]]&lt;&gt;"",Table_Styles[[#This Row],[Font Family]],IF(Table_Styles[[#This Row],[Font Family Default]]&lt;&gt;"",Table_Styles[[#This Row],[Font Family Default]],""))</f>
        <v/>
      </c>
      <c r="G26" s="38"/>
      <c r="H26" s="38"/>
      <c r="I26" s="18" t="str">
        <f>IF(Table_Styles[[#This Row],[Font Size]]&lt;&gt;"",Table_Styles[[#This Row],[Font Size]],IF(Table_Styles[[#This Row],[Font Size Default]]&lt;&gt;"",Table_Styles[[#This Row],[Font Size Default]],""))</f>
        <v/>
      </c>
      <c r="J26" s="38"/>
      <c r="K26" s="38"/>
      <c r="L26" s="18" t="str">
        <f>IF(Table_Styles[[#This Row],[Font Weight]]&lt;&gt;"",Table_Styles[[#This Row],[Font Weight]],IF(Table_Styles[[#This Row],[Font Weight Default]]&lt;&gt;"",Table_Styles[[#This Row],[Font Weight Default]],""))</f>
        <v/>
      </c>
      <c r="M26" s="38"/>
      <c r="N26" s="38" t="str">
        <f>Colour_Foreground_2</f>
        <v>#394249</v>
      </c>
      <c r="O26" s="18" t="str">
        <f>IF(Table_Styles[[#This Row],[Colour]]&lt;&gt;"",Table_Styles[[#This Row],[Colour]],IF(Table_Styles[[#This Row],[Colour Default]]&lt;&gt;"",Table_Styles[[#This Row],[Colour Default]],""))</f>
        <v>#394249</v>
      </c>
      <c r="P26" s="38"/>
      <c r="Q26" s="40" t="str">
        <f>Colour_Background_3</f>
        <v>#bebebe</v>
      </c>
      <c r="R26" s="18" t="str">
        <f>IF(Table_Styles[[#This Row],[Background]]&lt;&gt;"",Table_Styles[[#This Row],[Background]],IF(Table_Styles[[#This Row],[Background Default]]&lt;&gt;"",Table_Styles[[#This Row],[Background Default]],""))</f>
        <v>#bebebe</v>
      </c>
      <c r="S26" s="38"/>
      <c r="T26" s="40" t="s">
        <v>676</v>
      </c>
      <c r="U26" s="18" t="str">
        <f>IF(Table_Styles[[#This Row],[Border]]&lt;&gt;"",Table_Styles[[#This Row],[Border]],IF(Table_Styles[[#This Row],[Border Default]]&lt;&gt;"",Table_Styles[[#This Row],[Border Default]],""))</f>
        <v>none</v>
      </c>
      <c r="V26" s="38"/>
      <c r="W26" s="38">
        <f>Settings_Styling_Other_Default_Border_Radius</f>
        <v>0</v>
      </c>
      <c r="X26" s="18">
        <f>IF(Table_Styles[[#This Row],[Border Radius]]&lt;&gt;"",Table_Styles[[#This Row],[Border Radius]],IF(Table_Styles[[#This Row],[Border Radius Default]]&lt;&gt;"",Table_Styles[[#This Row],[Border Radius Default]],""))</f>
        <v>0</v>
      </c>
      <c r="Y26" s="38"/>
      <c r="Z26" s="38"/>
      <c r="AA26" s="18" t="str">
        <f>IF(Table_Styles[[#This Row],[MT]]&lt;&gt;"",Table_Styles[[#This Row],[MT]],IF(Table_Styles[[#This Row],[MT Default]]&lt;&gt;"",Table_Styles[[#This Row],[MT Default]],""))</f>
        <v/>
      </c>
      <c r="AB26" s="38"/>
      <c r="AC26" s="38"/>
      <c r="AD26" s="18" t="str">
        <f>IF(Table_Styles[[#This Row],[MR]]&lt;&gt;"",Table_Styles[[#This Row],[MR]],IF(Table_Styles[[#This Row],[MR Default]]&lt;&gt;"",Table_Styles[[#This Row],[MR Default]],""))</f>
        <v/>
      </c>
      <c r="AE26" s="38"/>
      <c r="AF26" s="38"/>
      <c r="AG26" s="18" t="str">
        <f>IF(Table_Styles[[#This Row],[MB]]&lt;&gt;"",Table_Styles[[#This Row],[MB]],IF(Table_Styles[[#This Row],[MB Default]]&lt;&gt;"",Table_Styles[[#This Row],[MB Default]],""))</f>
        <v/>
      </c>
      <c r="AH26" s="38"/>
      <c r="AI26" s="38"/>
      <c r="AJ26" s="18" t="str">
        <f>IF(Table_Styles[[#This Row],[ML]]&lt;&gt;"",Table_Styles[[#This Row],[ML]],IF(Table_Styles[[#This Row],[ML Default]]&lt;&gt;"",Table_Styles[[#This Row],[ML Default]],""))</f>
        <v/>
      </c>
      <c r="AK26" s="38"/>
      <c r="AL26" s="38"/>
      <c r="AM26" s="18" t="str">
        <f>IF(Table_Styles[[#This Row],[PT]]&lt;&gt;"",Table_Styles[[#This Row],[PT]],IF(Table_Styles[[#This Row],[PT Default]]&lt;&gt;"",Table_Styles[[#This Row],[PT Default]],""))</f>
        <v/>
      </c>
      <c r="AN26" s="38"/>
      <c r="AO26" s="38"/>
      <c r="AP26" s="18" t="str">
        <f>IF(Table_Styles[[#This Row],[PR]]&lt;&gt;"",Table_Styles[[#This Row],[PR]],IF(Table_Styles[[#This Row],[PR Default]]&lt;&gt;"",Table_Styles[[#This Row],[PR Default]],""))</f>
        <v/>
      </c>
      <c r="AQ26" s="38"/>
      <c r="AR26" s="38"/>
      <c r="AS26" s="18" t="str">
        <f>IF(Table_Styles[[#This Row],[PB]]&lt;&gt;"",Table_Styles[[#This Row],[PB]],IF(Table_Styles[[#This Row],[PB Default]]&lt;&gt;"",Table_Styles[[#This Row],[PB Default]],""))</f>
        <v/>
      </c>
      <c r="AT26" s="38"/>
      <c r="AU26" s="38"/>
      <c r="AV26" s="18" t="str">
        <f>IF(Table_Styles[[#This Row],[PL]]&lt;&gt;"",Table_Styles[[#This Row],[PL]],IF(Table_Styles[[#This Row],[PL Default]]&lt;&gt;"",Table_Styles[[#This Row],[PL Default]],""))</f>
        <v/>
      </c>
      <c r="AW26" s="38"/>
      <c r="AX26" s="38"/>
      <c r="AY26" s="18" t="str">
        <f>IF(Table_Styles[[#This Row],[BT]]&lt;&gt;"",Table_Styles[[#This Row],[BT]],IF(Table_Styles[[#This Row],[BT Default]]&lt;&gt;"",Table_Styles[[#This Row],[BT Default]],""))</f>
        <v/>
      </c>
      <c r="AZ26" s="38"/>
      <c r="BA26" s="38"/>
      <c r="BB26" s="18" t="str">
        <f>IF(Table_Styles[[#This Row],[BR]]&lt;&gt;"",Table_Styles[[#This Row],[BR]],IF(Table_Styles[[#This Row],[BR Default]]&lt;&gt;"",Table_Styles[[#This Row],[BR Default]],""))</f>
        <v/>
      </c>
      <c r="BC26" s="38"/>
      <c r="BD26" s="38"/>
      <c r="BE26" s="18" t="str">
        <f>IF(Table_Styles[[#This Row],[BB]]&lt;&gt;"",Table_Styles[[#This Row],[BB]],IF(Table_Styles[[#This Row],[BB Default]]&lt;&gt;"",Table_Styles[[#This Row],[BB Default]],""))</f>
        <v/>
      </c>
      <c r="BF26" s="38"/>
      <c r="BG26" s="38"/>
      <c r="BH26" s="18" t="str">
        <f>IF(Table_Styles[[#This Row],[BL]]&lt;&gt;"",Table_Styles[[#This Row],[BL]],IF(Table_Styles[[#This Row],[BL Default]]&lt;&gt;"",Table_Styles[[#This Row],[BL Default]],""))</f>
        <v/>
      </c>
      <c r="BI26" s="38"/>
      <c r="BJ26" s="38"/>
      <c r="BK26" s="18" t="str">
        <f>IF(Table_Styles[[#This Row],[Width]]&lt;&gt;"",Table_Styles[[#This Row],[Width]],IF(Table_Styles[[#This Row],[Width Default]]&lt;&gt;"",Table_Styles[[#This Row],[Width Default]],""))</f>
        <v/>
      </c>
      <c r="BL26" s="38"/>
      <c r="BM26" s="38"/>
      <c r="BN26" s="18" t="str">
        <f>IF(Table_Styles[[#This Row],[Height]]&lt;&gt;"",Table_Styles[[#This Row],[Height]],IF(Table_Styles[[#This Row],[Height Default]]&lt;&gt;"",Table_Styles[[#This Row],[Height Default]],""))</f>
        <v/>
      </c>
      <c r="BO26" s="18"/>
      <c r="BP26" s="18"/>
      <c r="BQ26" s="18" t="str">
        <f>IF(Table_Styles[[#This Row],[Top]]&lt;&gt;"",Table_Styles[[#This Row],[Top]],IF(Table_Styles[[#This Row],[Top Default]]&lt;&gt;"",Table_Styles[[#This Row],[Top Default]],""))</f>
        <v/>
      </c>
      <c r="BR26" s="18"/>
      <c r="BS26" s="18"/>
      <c r="BT26" s="18" t="str">
        <f>IF(Table_Styles[[#This Row],[Right]]&lt;&gt;"",Table_Styles[[#This Row],[Right]],IF(Table_Styles[[#This Row],[Right Default]]&lt;&gt;"",Table_Styles[[#This Row],[Right Default]],""))</f>
        <v/>
      </c>
      <c r="BU26" s="18"/>
      <c r="BV26" s="18"/>
      <c r="BW26" s="18" t="str">
        <f>IF(Table_Styles[[#This Row],[Bottom]]&lt;&gt;"",Table_Styles[[#This Row],[Bottom]],IF(Table_Styles[[#This Row],[Bottom Default]]&lt;&gt;"",Table_Styles[[#This Row],[Bottom Default]],""))</f>
        <v/>
      </c>
      <c r="BX26" s="18"/>
      <c r="BY26" s="18"/>
      <c r="BZ26" s="18" t="str">
        <f>IF(Table_Styles[[#This Row],[Left]]&lt;&gt;"",Table_Styles[[#This Row],[Left]],IF(Table_Styles[[#This Row],[Left Default]]&lt;&gt;"",Table_Styles[[#This Row],[Left Default]],""))</f>
        <v/>
      </c>
      <c r="CA26" s="38"/>
      <c r="CB26" s="20" t="str">
        <f>IF(AND(Table_Styles[[#This Row],[Selector]]&lt;&gt;"",Table_Styles[[#This Row],[Font Family Used]]&lt;&gt;"",Table_Styles[[#This Row],[Font Weight Used]]&lt;&gt;""),Table_Styles[[#This Row],[Font Family Used]]&amp;" "&amp;Table_Styles[[#This Row],[Font Weight Used]],"")</f>
        <v/>
      </c>
      <c r="CC26" s="20" t="str">
        <f ca="1">IF(AND(Table_Styles[[#This Row],[Selector]],COUNTIF(OFFSET(CC:CC,0,0,ROW()-1,1),"="&amp;Table_Styles[[#This Row],[Font]])=0),Table_Styles[[#This Row],[Font]],"")</f>
        <v/>
      </c>
      <c r="CD26" s="20" t="str">
        <f ca="1">IF(Table_Styles[[#This Row],[Unique Font]]&lt;&gt;"",
"{""fontFamily"":"""&amp;Table_Styles[[#This Row],[Font Family Used]]&amp;""",""fontWeight"":"&amp;Table_Styles[[#This Row],[Font Weight Used]]&amp;"}","")</f>
        <v/>
      </c>
      <c r="CE2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#394249;background: #bebebe;border: none;border-radius: 0</v>
      </c>
      <c r="CF26" s="20" t="str">
        <f>IF(AND(Table_Styles[[#This Row],[Selector]]&lt;&gt;"", Table_Styles[[#This Row],[Config Properties]]&lt;&gt;""),
Table_Styles[[#This Row],[Selector]]&amp;" { "&amp;Table_Styles[[#This Row],[Config Properties]]&amp;" }","")</f>
        <v>formly-field span.input-group-addon { color: #394249;background: #bebebe;border: none;border-radius: 0 }</v>
      </c>
      <c r="CG26" s="20" t="str">
        <f xml:space="preserve">
SUBSTITUTE(SUBSTITUTE(SUBSTITUTE(SUBSTITUTE(SUBSTITUTE(SUBSTITUTE(SUBSTITUTE(SUBSTITUTE(Table_Styles[[#This Row],[Config]],
" {","{"),
"{ ","{"),
" }","}"),
"} ","}"),
" ,",","),
", ",","),
" :",":"),
": ",":")</f>
        <v>formly-field span.input-group-addon{color:#394249;background:#bebebe;border:none;border-radius:0}</v>
      </c>
    </row>
    <row r="27" spans="2:85" ht="21" customHeight="1">
      <c r="B27" s="92" t="s">
        <v>680</v>
      </c>
      <c r="C27" s="99" t="s">
        <v>681</v>
      </c>
      <c r="D27" s="55"/>
      <c r="E27" s="38"/>
      <c r="F27" s="18" t="str">
        <f>IF(Table_Styles[[#This Row],[Font Family]]&lt;&gt;"",Table_Styles[[#This Row],[Font Family]],IF(Table_Styles[[#This Row],[Font Family Default]]&lt;&gt;"",Table_Styles[[#This Row],[Font Family Default]],""))</f>
        <v/>
      </c>
      <c r="G27" s="55"/>
      <c r="H27" s="38"/>
      <c r="I27" s="18" t="str">
        <f>IF(Table_Styles[[#This Row],[Font Size]]&lt;&gt;"",Table_Styles[[#This Row],[Font Size]],IF(Table_Styles[[#This Row],[Font Size Default]]&lt;&gt;"",Table_Styles[[#This Row],[Font Size Default]],""))</f>
        <v/>
      </c>
      <c r="J27" s="55"/>
      <c r="K27" s="38"/>
      <c r="L27" s="18" t="str">
        <f>IF(Table_Styles[[#This Row],[Font Weight]]&lt;&gt;"",Table_Styles[[#This Row],[Font Weight]],IF(Table_Styles[[#This Row],[Font Weight Default]]&lt;&gt;"",Table_Styles[[#This Row],[Font Weight Default]],""))</f>
        <v/>
      </c>
      <c r="M27" s="55"/>
      <c r="N27" s="38"/>
      <c r="O27" s="18" t="str">
        <f>IF(Table_Styles[[#This Row],[Colour]]&lt;&gt;"",Table_Styles[[#This Row],[Colour]],IF(Table_Styles[[#This Row],[Colour Default]]&lt;&gt;"",Table_Styles[[#This Row],[Colour Default]],""))</f>
        <v/>
      </c>
      <c r="P27" s="55"/>
      <c r="Q27" s="40"/>
      <c r="R27" s="18" t="str">
        <f>IF(Table_Styles[[#This Row],[Background]]&lt;&gt;"",Table_Styles[[#This Row],[Background]],IF(Table_Styles[[#This Row],[Background Default]]&lt;&gt;"",Table_Styles[[#This Row],[Background Default]],""))</f>
        <v/>
      </c>
      <c r="S27" s="55"/>
      <c r="T27" s="40"/>
      <c r="U27" s="18" t="str">
        <f>IF(Table_Styles[[#This Row],[Border]]&lt;&gt;"",Table_Styles[[#This Row],[Border]],IF(Table_Styles[[#This Row],[Border Default]]&lt;&gt;"",Table_Styles[[#This Row],[Border Default]],""))</f>
        <v/>
      </c>
      <c r="V27" s="38"/>
      <c r="W27" s="38"/>
      <c r="X27" s="18" t="str">
        <f>IF(Table_Styles[[#This Row],[Border Radius]]&lt;&gt;"",Table_Styles[[#This Row],[Border Radius]],IF(Table_Styles[[#This Row],[Border Radius Default]]&lt;&gt;"",Table_Styles[[#This Row],[Border Radius Default]],""))</f>
        <v/>
      </c>
      <c r="Y27" s="55"/>
      <c r="Z27" s="38"/>
      <c r="AA27" s="18" t="str">
        <f>IF(Table_Styles[[#This Row],[MT]]&lt;&gt;"",Table_Styles[[#This Row],[MT]],IF(Table_Styles[[#This Row],[MT Default]]&lt;&gt;"",Table_Styles[[#This Row],[MT Default]],""))</f>
        <v/>
      </c>
      <c r="AB27" s="55"/>
      <c r="AC27" s="38"/>
      <c r="AD27" s="18" t="str">
        <f>IF(Table_Styles[[#This Row],[MR]]&lt;&gt;"",Table_Styles[[#This Row],[MR]],IF(Table_Styles[[#This Row],[MR Default]]&lt;&gt;"",Table_Styles[[#This Row],[MR Default]],""))</f>
        <v/>
      </c>
      <c r="AE27" s="55"/>
      <c r="AF27" s="38"/>
      <c r="AG27" s="18" t="str">
        <f>IF(Table_Styles[[#This Row],[MB]]&lt;&gt;"",Table_Styles[[#This Row],[MB]],IF(Table_Styles[[#This Row],[MB Default]]&lt;&gt;"",Table_Styles[[#This Row],[MB Default]],""))</f>
        <v/>
      </c>
      <c r="AH27" s="55"/>
      <c r="AI27" s="38"/>
      <c r="AJ27" s="18" t="str">
        <f>IF(Table_Styles[[#This Row],[ML]]&lt;&gt;"",Table_Styles[[#This Row],[ML]],IF(Table_Styles[[#This Row],[ML Default]]&lt;&gt;"",Table_Styles[[#This Row],[ML Default]],""))</f>
        <v/>
      </c>
      <c r="AK27" s="55"/>
      <c r="AL27" s="38"/>
      <c r="AM27" s="18" t="str">
        <f>IF(Table_Styles[[#This Row],[PT]]&lt;&gt;"",Table_Styles[[#This Row],[PT]],IF(Table_Styles[[#This Row],[PT Default]]&lt;&gt;"",Table_Styles[[#This Row],[PT Default]],""))</f>
        <v/>
      </c>
      <c r="AN27" s="55"/>
      <c r="AO27" s="38"/>
      <c r="AP27" s="18" t="str">
        <f>IF(Table_Styles[[#This Row],[PR]]&lt;&gt;"",Table_Styles[[#This Row],[PR]],IF(Table_Styles[[#This Row],[PR Default]]&lt;&gt;"",Table_Styles[[#This Row],[PR Default]],""))</f>
        <v/>
      </c>
      <c r="AQ27" s="55"/>
      <c r="AR27" s="38"/>
      <c r="AS27" s="18" t="str">
        <f>IF(Table_Styles[[#This Row],[PB]]&lt;&gt;"",Table_Styles[[#This Row],[PB]],IF(Table_Styles[[#This Row],[PB Default]]&lt;&gt;"",Table_Styles[[#This Row],[PB Default]],""))</f>
        <v/>
      </c>
      <c r="AT27" s="55"/>
      <c r="AU27" s="38"/>
      <c r="AV27" s="18" t="str">
        <f>IF(Table_Styles[[#This Row],[PL]]&lt;&gt;"",Table_Styles[[#This Row],[PL]],IF(Table_Styles[[#This Row],[PL Default]]&lt;&gt;"",Table_Styles[[#This Row],[PL Default]],""))</f>
        <v/>
      </c>
      <c r="AW27" s="55"/>
      <c r="AX27" s="38"/>
      <c r="AY27" s="18" t="str">
        <f>IF(Table_Styles[[#This Row],[BT]]&lt;&gt;"",Table_Styles[[#This Row],[BT]],IF(Table_Styles[[#This Row],[BT Default]]&lt;&gt;"",Table_Styles[[#This Row],[BT Default]],""))</f>
        <v/>
      </c>
      <c r="AZ27" s="55"/>
      <c r="BA27" s="38"/>
      <c r="BB27" s="18" t="str">
        <f>IF(Table_Styles[[#This Row],[BR]]&lt;&gt;"",Table_Styles[[#This Row],[BR]],IF(Table_Styles[[#This Row],[BR Default]]&lt;&gt;"",Table_Styles[[#This Row],[BR Default]],""))</f>
        <v/>
      </c>
      <c r="BC27" s="55"/>
      <c r="BD27" s="38"/>
      <c r="BE27" s="18" t="str">
        <f>IF(Table_Styles[[#This Row],[BB]]&lt;&gt;"",Table_Styles[[#This Row],[BB]],IF(Table_Styles[[#This Row],[BB Default]]&lt;&gt;"",Table_Styles[[#This Row],[BB Default]],""))</f>
        <v/>
      </c>
      <c r="BF27" s="55"/>
      <c r="BG27" s="38" t="s">
        <v>676</v>
      </c>
      <c r="BH27" s="18" t="str">
        <f>IF(Table_Styles[[#This Row],[BL]]&lt;&gt;"",Table_Styles[[#This Row],[BL]],IF(Table_Styles[[#This Row],[BL Default]]&lt;&gt;"",Table_Styles[[#This Row],[BL Default]],""))</f>
        <v>none</v>
      </c>
      <c r="BI27" s="38"/>
      <c r="BJ27" s="38"/>
      <c r="BK27" s="18" t="str">
        <f>IF(Table_Styles[[#This Row],[Width]]&lt;&gt;"",Table_Styles[[#This Row],[Width]],IF(Table_Styles[[#This Row],[Width Default]]&lt;&gt;"",Table_Styles[[#This Row],[Width Default]],""))</f>
        <v/>
      </c>
      <c r="BL27" s="38"/>
      <c r="BM27" s="38"/>
      <c r="BN27" s="18" t="str">
        <f>IF(Table_Styles[[#This Row],[Height]]&lt;&gt;"",Table_Styles[[#This Row],[Height]],IF(Table_Styles[[#This Row],[Height Default]]&lt;&gt;"",Table_Styles[[#This Row],[Height Default]],""))</f>
        <v/>
      </c>
      <c r="BO27" s="18"/>
      <c r="BP27" s="18"/>
      <c r="BQ27" s="18" t="str">
        <f>IF(Table_Styles[[#This Row],[Top]]&lt;&gt;"",Table_Styles[[#This Row],[Top]],IF(Table_Styles[[#This Row],[Top Default]]&lt;&gt;"",Table_Styles[[#This Row],[Top Default]],""))</f>
        <v/>
      </c>
      <c r="BR27" s="18"/>
      <c r="BS27" s="18"/>
      <c r="BT27" s="18" t="str">
        <f>IF(Table_Styles[[#This Row],[Right]]&lt;&gt;"",Table_Styles[[#This Row],[Right]],IF(Table_Styles[[#This Row],[Right Default]]&lt;&gt;"",Table_Styles[[#This Row],[Right Default]],""))</f>
        <v/>
      </c>
      <c r="BU27" s="18"/>
      <c r="BV27" s="18"/>
      <c r="BW27" s="18" t="str">
        <f>IF(Table_Styles[[#This Row],[Bottom]]&lt;&gt;"",Table_Styles[[#This Row],[Bottom]],IF(Table_Styles[[#This Row],[Bottom Default]]&lt;&gt;"",Table_Styles[[#This Row],[Bottom Default]],""))</f>
        <v/>
      </c>
      <c r="BX27" s="18"/>
      <c r="BY27" s="18"/>
      <c r="BZ27" s="18" t="str">
        <f>IF(Table_Styles[[#This Row],[Left]]&lt;&gt;"",Table_Styles[[#This Row],[Left]],IF(Table_Styles[[#This Row],[Left Default]]&lt;&gt;"",Table_Styles[[#This Row],[Left Default]],""))</f>
        <v/>
      </c>
      <c r="CA27" s="55"/>
      <c r="CB27" s="20" t="str">
        <f>IF(AND(Table_Styles[[#This Row],[Selector]]&lt;&gt;"",Table_Styles[[#This Row],[Font Family Used]]&lt;&gt;"",Table_Styles[[#This Row],[Font Weight Used]]&lt;&gt;""),Table_Styles[[#This Row],[Font Family Used]]&amp;" "&amp;Table_Styles[[#This Row],[Font Weight Used]],"")</f>
        <v/>
      </c>
      <c r="CC27" s="20" t="str">
        <f ca="1">IF(AND(Table_Styles[[#This Row],[Selector]],COUNTIF(OFFSET(CC:CC,0,0,ROW()-1,1),"="&amp;Table_Styles[[#This Row],[Font]])=0),Table_Styles[[#This Row],[Font]],"")</f>
        <v/>
      </c>
      <c r="CD27" s="20" t="str">
        <f ca="1">IF(Table_Styles[[#This Row],[Unique Font]]&lt;&gt;"",
"{""fontFamily"":"""&amp;Table_Styles[[#This Row],[Font Family Used]]&amp;""",""fontWeight"":"&amp;Table_Styles[[#This Row],[Font Weight Used]]&amp;"}","")</f>
        <v/>
      </c>
      <c r="CE2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none</v>
      </c>
      <c r="CF27" s="20" t="str">
        <f>IF(AND(Table_Styles[[#This Row],[Selector]]&lt;&gt;"", Table_Styles[[#This Row],[Config Properties]]&lt;&gt;""),
Table_Styles[[#This Row],[Selector]]&amp;" { "&amp;Table_Styles[[#This Row],[Config Properties]]&amp;" }","")</f>
        <v>formly-field .form-control.ng-valid:focus, formly-field .form-control.ng-invalid:focus, formly-field .form-control.ng-pending:focus { border-left: none }</v>
      </c>
      <c r="CG27" s="20" t="str">
        <f xml:space="preserve">
SUBSTITUTE(SUBSTITUTE(SUBSTITUTE(SUBSTITUTE(SUBSTITUTE(SUBSTITUTE(SUBSTITUTE(SUBSTITUTE(Table_Styles[[#This Row],[Config]],
" {","{"),
"{ ","{"),
" }","}"),
"} ","}"),
" ,",","),
", ",","),
" :",":"),
": ",":")</f>
        <v>formly-field .form-control.ng-valid:focus,formly-field .form-control.ng-invalid:focus,formly-field .form-control.ng-pending:focus{border-left:none}</v>
      </c>
    </row>
    <row r="28" spans="2:85" ht="21" customHeight="1">
      <c r="B28" s="92" t="s">
        <v>682</v>
      </c>
      <c r="C28" s="92" t="s">
        <v>683</v>
      </c>
      <c r="D28" s="38"/>
      <c r="E28" s="38"/>
      <c r="F28" s="18" t="str">
        <f>IF(Table_Styles[[#This Row],[Font Family]]&lt;&gt;"",Table_Styles[[#This Row],[Font Family]],IF(Table_Styles[[#This Row],[Font Family Default]]&lt;&gt;"",Table_Styles[[#This Row],[Font Family Default]],""))</f>
        <v/>
      </c>
      <c r="G28" s="38"/>
      <c r="H28" s="38"/>
      <c r="I28" s="18" t="str">
        <f>IF(Table_Styles[[#This Row],[Font Size]]&lt;&gt;"",Table_Styles[[#This Row],[Font Size]],IF(Table_Styles[[#This Row],[Font Size Default]]&lt;&gt;"",Table_Styles[[#This Row],[Font Size Default]],""))</f>
        <v/>
      </c>
      <c r="J28" s="38"/>
      <c r="K28" s="38"/>
      <c r="L28" s="18" t="str">
        <f>IF(Table_Styles[[#This Row],[Font Weight]]&lt;&gt;"",Table_Styles[[#This Row],[Font Weight]],IF(Table_Styles[[#This Row],[Font Weight Default]]&lt;&gt;"",Table_Styles[[#This Row],[Font Weight Default]],""))</f>
        <v/>
      </c>
      <c r="M28" s="38"/>
      <c r="N28" s="38"/>
      <c r="O28" s="18" t="str">
        <f>IF(Table_Styles[[#This Row],[Colour]]&lt;&gt;"",Table_Styles[[#This Row],[Colour]],IF(Table_Styles[[#This Row],[Colour Default]]&lt;&gt;"",Table_Styles[[#This Row],[Colour Default]],""))</f>
        <v/>
      </c>
      <c r="P28" s="38"/>
      <c r="Q28" s="38"/>
      <c r="R28" s="18" t="str">
        <f>IF(Table_Styles[[#This Row],[Background]]&lt;&gt;"",Table_Styles[[#This Row],[Background]],IF(Table_Styles[[#This Row],[Background Default]]&lt;&gt;"",Table_Styles[[#This Row],[Background Default]],""))</f>
        <v/>
      </c>
      <c r="S28" s="38"/>
      <c r="T28" s="38"/>
      <c r="U28" s="18" t="str">
        <f>IF(Table_Styles[[#This Row],[Border]]&lt;&gt;"",Table_Styles[[#This Row],[Border]],IF(Table_Styles[[#This Row],[Border Default]]&lt;&gt;"",Table_Styles[[#This Row],[Border Default]],""))</f>
        <v/>
      </c>
      <c r="V28" s="38"/>
      <c r="W28" s="38"/>
      <c r="X28" s="18" t="str">
        <f>IF(Table_Styles[[#This Row],[Border Radius]]&lt;&gt;"",Table_Styles[[#This Row],[Border Radius]],IF(Table_Styles[[#This Row],[Border Radius Default]]&lt;&gt;"",Table_Styles[[#This Row],[Border Radius Default]],""))</f>
        <v/>
      </c>
      <c r="Y28" s="38"/>
      <c r="Z28" s="38"/>
      <c r="AA28" s="18" t="str">
        <f>IF(Table_Styles[[#This Row],[MT]]&lt;&gt;"",Table_Styles[[#This Row],[MT]],IF(Table_Styles[[#This Row],[MT Default]]&lt;&gt;"",Table_Styles[[#This Row],[MT Default]],""))</f>
        <v/>
      </c>
      <c r="AB28" s="38"/>
      <c r="AC28" s="38"/>
      <c r="AD28" s="18" t="str">
        <f>IF(Table_Styles[[#This Row],[MR]]&lt;&gt;"",Table_Styles[[#This Row],[MR]],IF(Table_Styles[[#This Row],[MR Default]]&lt;&gt;"",Table_Styles[[#This Row],[MR Default]],""))</f>
        <v/>
      </c>
      <c r="AE28" s="38"/>
      <c r="AF28" s="38"/>
      <c r="AG28" s="18" t="str">
        <f>IF(Table_Styles[[#This Row],[MB]]&lt;&gt;"",Table_Styles[[#This Row],[MB]],IF(Table_Styles[[#This Row],[MB Default]]&lt;&gt;"",Table_Styles[[#This Row],[MB Default]],""))</f>
        <v/>
      </c>
      <c r="AH28" s="38"/>
      <c r="AI28" s="38"/>
      <c r="AJ28" s="18" t="str">
        <f>IF(Table_Styles[[#This Row],[ML]]&lt;&gt;"",Table_Styles[[#This Row],[ML]],IF(Table_Styles[[#This Row],[ML Default]]&lt;&gt;"",Table_Styles[[#This Row],[ML Default]],""))</f>
        <v/>
      </c>
      <c r="AK28" s="38"/>
      <c r="AL28" s="38"/>
      <c r="AM28" s="18" t="str">
        <f>IF(Table_Styles[[#This Row],[PT]]&lt;&gt;"",Table_Styles[[#This Row],[PT]],IF(Table_Styles[[#This Row],[PT Default]]&lt;&gt;"",Table_Styles[[#This Row],[PT Default]],""))</f>
        <v/>
      </c>
      <c r="AN28" s="38"/>
      <c r="AO28" s="38"/>
      <c r="AP28" s="18" t="str">
        <f>IF(Table_Styles[[#This Row],[PR]]&lt;&gt;"",Table_Styles[[#This Row],[PR]],IF(Table_Styles[[#This Row],[PR Default]]&lt;&gt;"",Table_Styles[[#This Row],[PR Default]],""))</f>
        <v/>
      </c>
      <c r="AQ28" s="38"/>
      <c r="AR28" s="38"/>
      <c r="AS28" s="18" t="str">
        <f>IF(Table_Styles[[#This Row],[PB]]&lt;&gt;"",Table_Styles[[#This Row],[PB]],IF(Table_Styles[[#This Row],[PB Default]]&lt;&gt;"",Table_Styles[[#This Row],[PB Default]],""))</f>
        <v/>
      </c>
      <c r="AT28" s="38"/>
      <c r="AU28" s="38"/>
      <c r="AV28" s="18" t="str">
        <f>IF(Table_Styles[[#This Row],[PL]]&lt;&gt;"",Table_Styles[[#This Row],[PL]],IF(Table_Styles[[#This Row],[PL Default]]&lt;&gt;"",Table_Styles[[#This Row],[PL Default]],""))</f>
        <v/>
      </c>
      <c r="AW28" s="38"/>
      <c r="AX28" s="38"/>
      <c r="AY28" s="18" t="str">
        <f>IF(Table_Styles[[#This Row],[BT]]&lt;&gt;"",Table_Styles[[#This Row],[BT]],IF(Table_Styles[[#This Row],[BT Default]]&lt;&gt;"",Table_Styles[[#This Row],[BT Default]],""))</f>
        <v/>
      </c>
      <c r="AZ28" s="38"/>
      <c r="BA28" s="38"/>
      <c r="BB28" s="18" t="str">
        <f>IF(Table_Styles[[#This Row],[BR]]&lt;&gt;"",Table_Styles[[#This Row],[BR]],IF(Table_Styles[[#This Row],[BR Default]]&lt;&gt;"",Table_Styles[[#This Row],[BR Default]],""))</f>
        <v/>
      </c>
      <c r="BC28" s="38"/>
      <c r="BD28" s="38"/>
      <c r="BE28" s="18" t="str">
        <f>IF(Table_Styles[[#This Row],[BB]]&lt;&gt;"",Table_Styles[[#This Row],[BB]],IF(Table_Styles[[#This Row],[BB Default]]&lt;&gt;"",Table_Styles[[#This Row],[BB Default]],""))</f>
        <v/>
      </c>
      <c r="BF28" s="38"/>
      <c r="BG28" s="38" t="s">
        <v>684</v>
      </c>
      <c r="BH28" s="18" t="str">
        <f>IF(Table_Styles[[#This Row],[BL]]&lt;&gt;"",Table_Styles[[#This Row],[BL]],IF(Table_Styles[[#This Row],[BL Default]]&lt;&gt;"",Table_Styles[[#This Row],[BL Default]],""))</f>
        <v>7px solid #4a9049</v>
      </c>
      <c r="BI28" s="38"/>
      <c r="BJ28" s="38"/>
      <c r="BK28" s="18" t="str">
        <f>IF(Table_Styles[[#This Row],[Width]]&lt;&gt;"",Table_Styles[[#This Row],[Width]],IF(Table_Styles[[#This Row],[Width Default]]&lt;&gt;"",Table_Styles[[#This Row],[Width Default]],""))</f>
        <v/>
      </c>
      <c r="BL28" s="38"/>
      <c r="BM28" s="38"/>
      <c r="BN28" s="18" t="str">
        <f>IF(Table_Styles[[#This Row],[Height]]&lt;&gt;"",Table_Styles[[#This Row],[Height]],IF(Table_Styles[[#This Row],[Height Default]]&lt;&gt;"",Table_Styles[[#This Row],[Height Default]],""))</f>
        <v/>
      </c>
      <c r="BO28" s="18"/>
      <c r="BP28" s="18"/>
      <c r="BQ28" s="18" t="str">
        <f>IF(Table_Styles[[#This Row],[Top]]&lt;&gt;"",Table_Styles[[#This Row],[Top]],IF(Table_Styles[[#This Row],[Top Default]]&lt;&gt;"",Table_Styles[[#This Row],[Top Default]],""))</f>
        <v/>
      </c>
      <c r="BR28" s="18"/>
      <c r="BS28" s="18"/>
      <c r="BT28" s="18" t="str">
        <f>IF(Table_Styles[[#This Row],[Right]]&lt;&gt;"",Table_Styles[[#This Row],[Right]],IF(Table_Styles[[#This Row],[Right Default]]&lt;&gt;"",Table_Styles[[#This Row],[Right Default]],""))</f>
        <v/>
      </c>
      <c r="BU28" s="18"/>
      <c r="BV28" s="18"/>
      <c r="BW28" s="18" t="str">
        <f>IF(Table_Styles[[#This Row],[Bottom]]&lt;&gt;"",Table_Styles[[#This Row],[Bottom]],IF(Table_Styles[[#This Row],[Bottom Default]]&lt;&gt;"",Table_Styles[[#This Row],[Bottom Default]],""))</f>
        <v/>
      </c>
      <c r="BX28" s="18"/>
      <c r="BY28" s="18"/>
      <c r="BZ28" s="18" t="str">
        <f>IF(Table_Styles[[#This Row],[Left]]&lt;&gt;"",Table_Styles[[#This Row],[Left]],IF(Table_Styles[[#This Row],[Left Default]]&lt;&gt;"",Table_Styles[[#This Row],[Left Default]],""))</f>
        <v/>
      </c>
      <c r="CA28" s="38"/>
      <c r="CB28" s="20" t="str">
        <f>IF(AND(Table_Styles[[#This Row],[Selector]]&lt;&gt;"",Table_Styles[[#This Row],[Font Family Used]]&lt;&gt;"",Table_Styles[[#This Row],[Font Weight Used]]&lt;&gt;""),Table_Styles[[#This Row],[Font Family Used]]&amp;" "&amp;Table_Styles[[#This Row],[Font Weight Used]],"")</f>
        <v/>
      </c>
      <c r="CC28" s="20" t="str">
        <f ca="1">IF(AND(Table_Styles[[#This Row],[Selector]],COUNTIF(OFFSET(CC:CC,0,0,ROW()-1,1),"="&amp;Table_Styles[[#This Row],[Font]])=0),Table_Styles[[#This Row],[Font]],"")</f>
        <v/>
      </c>
      <c r="CD28" s="20" t="str">
        <f ca="1">IF(Table_Styles[[#This Row],[Unique Font]]&lt;&gt;"",
"{""fontFamily"":"""&amp;Table_Styles[[#This Row],[Font Family Used]]&amp;""",""fontWeight"":"&amp;Table_Styles[[#This Row],[Font Weight Used]]&amp;"}","")</f>
        <v/>
      </c>
      <c r="CE2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#4a9049</v>
      </c>
      <c r="CF28" s="20" t="str">
        <f>IF(AND(Table_Styles[[#This Row],[Selector]]&lt;&gt;"", Table_Styles[[#This Row],[Config Properties]]&lt;&gt;""),
Table_Styles[[#This Row],[Selector]]&amp;" { "&amp;Table_Styles[[#This Row],[Config Properties]]&amp;" }","")</f>
        <v>formly-field .form-control.ng-valid.ng-touched { border-left: 7px solid #4a9049 }</v>
      </c>
      <c r="CG28" s="20" t="str">
        <f xml:space="preserve">
SUBSTITUTE(SUBSTITUTE(SUBSTITUTE(SUBSTITUTE(SUBSTITUTE(SUBSTITUTE(SUBSTITUTE(SUBSTITUTE(Table_Styles[[#This Row],[Config]],
" {","{"),
"{ ","{"),
" }","}"),
"} ","}"),
" ,",","),
", ",","),
" :",":"),
": ",":")</f>
        <v>formly-field .form-control.ng-valid.ng-touched{border-left:7px solid #4a9049}</v>
      </c>
    </row>
    <row r="29" spans="2:85" ht="21" customHeight="1">
      <c r="B29" s="92" t="s">
        <v>685</v>
      </c>
      <c r="C29" s="92" t="s">
        <v>686</v>
      </c>
      <c r="D29" s="38"/>
      <c r="E29" s="38"/>
      <c r="F29" s="18" t="str">
        <f>IF(Table_Styles[[#This Row],[Font Family]]&lt;&gt;"",Table_Styles[[#This Row],[Font Family]],IF(Table_Styles[[#This Row],[Font Family Default]]&lt;&gt;"",Table_Styles[[#This Row],[Font Family Default]],""))</f>
        <v/>
      </c>
      <c r="G29" s="38"/>
      <c r="H29" s="38"/>
      <c r="I29" s="18" t="str">
        <f>IF(Table_Styles[[#This Row],[Font Size]]&lt;&gt;"",Table_Styles[[#This Row],[Font Size]],IF(Table_Styles[[#This Row],[Font Size Default]]&lt;&gt;"",Table_Styles[[#This Row],[Font Size Default]],""))</f>
        <v/>
      </c>
      <c r="J29" s="38"/>
      <c r="K29" s="38"/>
      <c r="L29" s="18" t="str">
        <f>IF(Table_Styles[[#This Row],[Font Weight]]&lt;&gt;"",Table_Styles[[#This Row],[Font Weight]],IF(Table_Styles[[#This Row],[Font Weight Default]]&lt;&gt;"",Table_Styles[[#This Row],[Font Weight Default]],""))</f>
        <v/>
      </c>
      <c r="M29" s="38"/>
      <c r="N29" s="38"/>
      <c r="O29" s="18" t="str">
        <f>IF(Table_Styles[[#This Row],[Colour]]&lt;&gt;"",Table_Styles[[#This Row],[Colour]],IF(Table_Styles[[#This Row],[Colour Default]]&lt;&gt;"",Table_Styles[[#This Row],[Colour Default]],""))</f>
        <v/>
      </c>
      <c r="P29" s="38"/>
      <c r="Q29" s="38"/>
      <c r="R29" s="18" t="str">
        <f>IF(Table_Styles[[#This Row],[Background]]&lt;&gt;"",Table_Styles[[#This Row],[Background]],IF(Table_Styles[[#This Row],[Background Default]]&lt;&gt;"",Table_Styles[[#This Row],[Background Default]],""))</f>
        <v/>
      </c>
      <c r="S29" s="38"/>
      <c r="T29" s="38"/>
      <c r="U29" s="18" t="str">
        <f>IF(Table_Styles[[#This Row],[Border]]&lt;&gt;"",Table_Styles[[#This Row],[Border]],IF(Table_Styles[[#This Row],[Border Default]]&lt;&gt;"",Table_Styles[[#This Row],[Border Default]],""))</f>
        <v/>
      </c>
      <c r="V29" s="38"/>
      <c r="W29" s="38"/>
      <c r="X29" s="18" t="str">
        <f>IF(Table_Styles[[#This Row],[Border Radius]]&lt;&gt;"",Table_Styles[[#This Row],[Border Radius]],IF(Table_Styles[[#This Row],[Border Radius Default]]&lt;&gt;"",Table_Styles[[#This Row],[Border Radius Default]],""))</f>
        <v/>
      </c>
      <c r="Y29" s="38"/>
      <c r="Z29" s="38"/>
      <c r="AA29" s="18" t="str">
        <f>IF(Table_Styles[[#This Row],[MT]]&lt;&gt;"",Table_Styles[[#This Row],[MT]],IF(Table_Styles[[#This Row],[MT Default]]&lt;&gt;"",Table_Styles[[#This Row],[MT Default]],""))</f>
        <v/>
      </c>
      <c r="AB29" s="38"/>
      <c r="AC29" s="38"/>
      <c r="AD29" s="18" t="str">
        <f>IF(Table_Styles[[#This Row],[MR]]&lt;&gt;"",Table_Styles[[#This Row],[MR]],IF(Table_Styles[[#This Row],[MR Default]]&lt;&gt;"",Table_Styles[[#This Row],[MR Default]],""))</f>
        <v/>
      </c>
      <c r="AE29" s="38"/>
      <c r="AF29" s="38"/>
      <c r="AG29" s="18" t="str">
        <f>IF(Table_Styles[[#This Row],[MB]]&lt;&gt;"",Table_Styles[[#This Row],[MB]],IF(Table_Styles[[#This Row],[MB Default]]&lt;&gt;"",Table_Styles[[#This Row],[MB Default]],""))</f>
        <v/>
      </c>
      <c r="AH29" s="38"/>
      <c r="AI29" s="38"/>
      <c r="AJ29" s="18" t="str">
        <f>IF(Table_Styles[[#This Row],[ML]]&lt;&gt;"",Table_Styles[[#This Row],[ML]],IF(Table_Styles[[#This Row],[ML Default]]&lt;&gt;"",Table_Styles[[#This Row],[ML Default]],""))</f>
        <v/>
      </c>
      <c r="AK29" s="38"/>
      <c r="AL29" s="38"/>
      <c r="AM29" s="18" t="str">
        <f>IF(Table_Styles[[#This Row],[PT]]&lt;&gt;"",Table_Styles[[#This Row],[PT]],IF(Table_Styles[[#This Row],[PT Default]]&lt;&gt;"",Table_Styles[[#This Row],[PT Default]],""))</f>
        <v/>
      </c>
      <c r="AN29" s="38"/>
      <c r="AO29" s="38"/>
      <c r="AP29" s="18" t="str">
        <f>IF(Table_Styles[[#This Row],[PR]]&lt;&gt;"",Table_Styles[[#This Row],[PR]],IF(Table_Styles[[#This Row],[PR Default]]&lt;&gt;"",Table_Styles[[#This Row],[PR Default]],""))</f>
        <v/>
      </c>
      <c r="AQ29" s="38"/>
      <c r="AR29" s="38"/>
      <c r="AS29" s="18" t="str">
        <f>IF(Table_Styles[[#This Row],[PB]]&lt;&gt;"",Table_Styles[[#This Row],[PB]],IF(Table_Styles[[#This Row],[PB Default]]&lt;&gt;"",Table_Styles[[#This Row],[PB Default]],""))</f>
        <v/>
      </c>
      <c r="AT29" s="38"/>
      <c r="AU29" s="38"/>
      <c r="AV29" s="18" t="str">
        <f>IF(Table_Styles[[#This Row],[PL]]&lt;&gt;"",Table_Styles[[#This Row],[PL]],IF(Table_Styles[[#This Row],[PL Default]]&lt;&gt;"",Table_Styles[[#This Row],[PL Default]],""))</f>
        <v/>
      </c>
      <c r="AW29" s="38"/>
      <c r="AX29" s="38"/>
      <c r="AY29" s="18" t="str">
        <f>IF(Table_Styles[[#This Row],[BT]]&lt;&gt;"",Table_Styles[[#This Row],[BT]],IF(Table_Styles[[#This Row],[BT Default]]&lt;&gt;"",Table_Styles[[#This Row],[BT Default]],""))</f>
        <v/>
      </c>
      <c r="AZ29" s="38"/>
      <c r="BA29" s="38"/>
      <c r="BB29" s="18" t="str">
        <f>IF(Table_Styles[[#This Row],[BR]]&lt;&gt;"",Table_Styles[[#This Row],[BR]],IF(Table_Styles[[#This Row],[BR Default]]&lt;&gt;"",Table_Styles[[#This Row],[BR Default]],""))</f>
        <v/>
      </c>
      <c r="BC29" s="38"/>
      <c r="BD29" s="38"/>
      <c r="BE29" s="18" t="str">
        <f>IF(Table_Styles[[#This Row],[BB]]&lt;&gt;"",Table_Styles[[#This Row],[BB]],IF(Table_Styles[[#This Row],[BB Default]]&lt;&gt;"",Table_Styles[[#This Row],[BB Default]],""))</f>
        <v/>
      </c>
      <c r="BF29" s="38"/>
      <c r="BG29" s="38" t="s">
        <v>687</v>
      </c>
      <c r="BH29" s="18" t="str">
        <f>IF(Table_Styles[[#This Row],[BL]]&lt;&gt;"",Table_Styles[[#This Row],[BL]],IF(Table_Styles[[#This Row],[BL Default]]&lt;&gt;"",Table_Styles[[#This Row],[BL Default]],""))</f>
        <v>7px solid #b33345</v>
      </c>
      <c r="BI29" s="38"/>
      <c r="BJ29" s="38"/>
      <c r="BK29" s="18" t="str">
        <f>IF(Table_Styles[[#This Row],[Width]]&lt;&gt;"",Table_Styles[[#This Row],[Width]],IF(Table_Styles[[#This Row],[Width Default]]&lt;&gt;"",Table_Styles[[#This Row],[Width Default]],""))</f>
        <v/>
      </c>
      <c r="BL29" s="38"/>
      <c r="BM29" s="38"/>
      <c r="BN29" s="18" t="str">
        <f>IF(Table_Styles[[#This Row],[Height]]&lt;&gt;"",Table_Styles[[#This Row],[Height]],IF(Table_Styles[[#This Row],[Height Default]]&lt;&gt;"",Table_Styles[[#This Row],[Height Default]],""))</f>
        <v/>
      </c>
      <c r="BO29" s="18"/>
      <c r="BP29" s="18"/>
      <c r="BQ29" s="18" t="str">
        <f>IF(Table_Styles[[#This Row],[Top]]&lt;&gt;"",Table_Styles[[#This Row],[Top]],IF(Table_Styles[[#This Row],[Top Default]]&lt;&gt;"",Table_Styles[[#This Row],[Top Default]],""))</f>
        <v/>
      </c>
      <c r="BR29" s="18"/>
      <c r="BS29" s="18"/>
      <c r="BT29" s="18" t="str">
        <f>IF(Table_Styles[[#This Row],[Right]]&lt;&gt;"",Table_Styles[[#This Row],[Right]],IF(Table_Styles[[#This Row],[Right Default]]&lt;&gt;"",Table_Styles[[#This Row],[Right Default]],""))</f>
        <v/>
      </c>
      <c r="BU29" s="18"/>
      <c r="BV29" s="18"/>
      <c r="BW29" s="18" t="str">
        <f>IF(Table_Styles[[#This Row],[Bottom]]&lt;&gt;"",Table_Styles[[#This Row],[Bottom]],IF(Table_Styles[[#This Row],[Bottom Default]]&lt;&gt;"",Table_Styles[[#This Row],[Bottom Default]],""))</f>
        <v/>
      </c>
      <c r="BX29" s="18"/>
      <c r="BY29" s="18"/>
      <c r="BZ29" s="18" t="str">
        <f>IF(Table_Styles[[#This Row],[Left]]&lt;&gt;"",Table_Styles[[#This Row],[Left]],IF(Table_Styles[[#This Row],[Left Default]]&lt;&gt;"",Table_Styles[[#This Row],[Left Default]],""))</f>
        <v/>
      </c>
      <c r="CA29" s="38"/>
      <c r="CB29" s="20" t="str">
        <f>IF(AND(Table_Styles[[#This Row],[Selector]]&lt;&gt;"",Table_Styles[[#This Row],[Font Family Used]]&lt;&gt;"",Table_Styles[[#This Row],[Font Weight Used]]&lt;&gt;""),Table_Styles[[#This Row],[Font Family Used]]&amp;" "&amp;Table_Styles[[#This Row],[Font Weight Used]],"")</f>
        <v/>
      </c>
      <c r="CC29" s="20" t="str">
        <f ca="1">IF(AND(Table_Styles[[#This Row],[Selector]],COUNTIF(OFFSET(CC:CC,0,0,ROW()-1,1),"="&amp;Table_Styles[[#This Row],[Font]])=0),Table_Styles[[#This Row],[Font]],"")</f>
        <v/>
      </c>
      <c r="CD29" s="20" t="str">
        <f ca="1">IF(Table_Styles[[#This Row],[Unique Font]]&lt;&gt;"",
"{""fontFamily"":"""&amp;Table_Styles[[#This Row],[Font Family Used]]&amp;""",""fontWeight"":"&amp;Table_Styles[[#This Row],[Font Weight Used]]&amp;"}","")</f>
        <v/>
      </c>
      <c r="CE2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v>
      </c>
      <c r="CF29" s="20" t="str">
        <f>IF(AND(Table_Styles[[#This Row],[Selector]]&lt;&gt;"", Table_Styles[[#This Row],[Config Properties]]&lt;&gt;""),
Table_Styles[[#This Row],[Selector]]&amp;" { "&amp;Table_Styles[[#This Row],[Config Properties]]&amp;" }","")</f>
        <v>formly-field .form-control.ng-invalid.ng-touched { border-left: 7px solid #b33345 }</v>
      </c>
      <c r="CG29" s="20" t="str">
        <f xml:space="preserve">
SUBSTITUTE(SUBSTITUTE(SUBSTITUTE(SUBSTITUTE(SUBSTITUTE(SUBSTITUTE(SUBSTITUTE(SUBSTITUTE(Table_Styles[[#This Row],[Config]],
" {","{"),
"{ ","{"),
" }","}"),
"} ","}"),
" ,",","),
", ",","),
" :",":"),
": ",":")</f>
        <v>formly-field .form-control.ng-invalid.ng-touched{border-left:7px solid #b33345}</v>
      </c>
    </row>
    <row r="30" spans="2:85" ht="21" customHeight="1">
      <c r="B30" s="92" t="s">
        <v>688</v>
      </c>
      <c r="C30" s="92" t="s">
        <v>689</v>
      </c>
      <c r="D30" s="55"/>
      <c r="E30" s="38"/>
      <c r="F30" s="18" t="str">
        <f>IF(Table_Styles[[#This Row],[Font Family]]&lt;&gt;"",Table_Styles[[#This Row],[Font Family]],IF(Table_Styles[[#This Row],[Font Family Default]]&lt;&gt;"",Table_Styles[[#This Row],[Font Family Default]],""))</f>
        <v/>
      </c>
      <c r="G30" s="55"/>
      <c r="H30" s="38"/>
      <c r="I30" s="18" t="str">
        <f>IF(Table_Styles[[#This Row],[Font Size]]&lt;&gt;"",Table_Styles[[#This Row],[Font Size]],IF(Table_Styles[[#This Row],[Font Size Default]]&lt;&gt;"",Table_Styles[[#This Row],[Font Size Default]],""))</f>
        <v/>
      </c>
      <c r="J30" s="55"/>
      <c r="K30" s="38"/>
      <c r="L30" s="18" t="str">
        <f>IF(Table_Styles[[#This Row],[Font Weight]]&lt;&gt;"",Table_Styles[[#This Row],[Font Weight]],IF(Table_Styles[[#This Row],[Font Weight Default]]&lt;&gt;"",Table_Styles[[#This Row],[Font Weight Default]],""))</f>
        <v/>
      </c>
      <c r="M30" s="55"/>
      <c r="N30" s="38"/>
      <c r="O30" s="18" t="str">
        <f>IF(Table_Styles[[#This Row],[Colour]]&lt;&gt;"",Table_Styles[[#This Row],[Colour]],IF(Table_Styles[[#This Row],[Colour Default]]&lt;&gt;"",Table_Styles[[#This Row],[Colour Default]],""))</f>
        <v/>
      </c>
      <c r="P30" s="55"/>
      <c r="Q30" s="38"/>
      <c r="R30" s="18" t="str">
        <f>IF(Table_Styles[[#This Row],[Background]]&lt;&gt;"",Table_Styles[[#This Row],[Background]],IF(Table_Styles[[#This Row],[Background Default]]&lt;&gt;"",Table_Styles[[#This Row],[Background Default]],""))</f>
        <v/>
      </c>
      <c r="S30" s="55"/>
      <c r="T30" s="38"/>
      <c r="U30" s="18" t="str">
        <f>IF(Table_Styles[[#This Row],[Border]]&lt;&gt;"",Table_Styles[[#This Row],[Border]],IF(Table_Styles[[#This Row],[Border Default]]&lt;&gt;"",Table_Styles[[#This Row],[Border Default]],""))</f>
        <v/>
      </c>
      <c r="V30" s="38"/>
      <c r="W30" s="38"/>
      <c r="X30" s="18" t="str">
        <f>IF(Table_Styles[[#This Row],[Border Radius]]&lt;&gt;"",Table_Styles[[#This Row],[Border Radius]],IF(Table_Styles[[#This Row],[Border Radius Default]]&lt;&gt;"",Table_Styles[[#This Row],[Border Radius Default]],""))</f>
        <v/>
      </c>
      <c r="Y30" s="55"/>
      <c r="Z30" s="38"/>
      <c r="AA30" s="18" t="str">
        <f>IF(Table_Styles[[#This Row],[MT]]&lt;&gt;"",Table_Styles[[#This Row],[MT]],IF(Table_Styles[[#This Row],[MT Default]]&lt;&gt;"",Table_Styles[[#This Row],[MT Default]],""))</f>
        <v/>
      </c>
      <c r="AB30" s="55"/>
      <c r="AC30" s="38"/>
      <c r="AD30" s="18" t="str">
        <f>IF(Table_Styles[[#This Row],[MR]]&lt;&gt;"",Table_Styles[[#This Row],[MR]],IF(Table_Styles[[#This Row],[MR Default]]&lt;&gt;"",Table_Styles[[#This Row],[MR Default]],""))</f>
        <v/>
      </c>
      <c r="AE30" s="55"/>
      <c r="AF30" s="38"/>
      <c r="AG30" s="18" t="str">
        <f>IF(Table_Styles[[#This Row],[MB]]&lt;&gt;"",Table_Styles[[#This Row],[MB]],IF(Table_Styles[[#This Row],[MB Default]]&lt;&gt;"",Table_Styles[[#This Row],[MB Default]],""))</f>
        <v/>
      </c>
      <c r="AH30" s="55"/>
      <c r="AI30" s="38"/>
      <c r="AJ30" s="18" t="str">
        <f>IF(Table_Styles[[#This Row],[ML]]&lt;&gt;"",Table_Styles[[#This Row],[ML]],IF(Table_Styles[[#This Row],[ML Default]]&lt;&gt;"",Table_Styles[[#This Row],[ML Default]],""))</f>
        <v/>
      </c>
      <c r="AK30" s="55"/>
      <c r="AL30" s="38"/>
      <c r="AM30" s="18" t="str">
        <f>IF(Table_Styles[[#This Row],[PT]]&lt;&gt;"",Table_Styles[[#This Row],[PT]],IF(Table_Styles[[#This Row],[PT Default]]&lt;&gt;"",Table_Styles[[#This Row],[PT Default]],""))</f>
        <v/>
      </c>
      <c r="AN30" s="55"/>
      <c r="AO30" s="38"/>
      <c r="AP30" s="18" t="str">
        <f>IF(Table_Styles[[#This Row],[PR]]&lt;&gt;"",Table_Styles[[#This Row],[PR]],IF(Table_Styles[[#This Row],[PR Default]]&lt;&gt;"",Table_Styles[[#This Row],[PR Default]],""))</f>
        <v/>
      </c>
      <c r="AQ30" s="55"/>
      <c r="AR30" s="38"/>
      <c r="AS30" s="18" t="str">
        <f>IF(Table_Styles[[#This Row],[PB]]&lt;&gt;"",Table_Styles[[#This Row],[PB]],IF(Table_Styles[[#This Row],[PB Default]]&lt;&gt;"",Table_Styles[[#This Row],[PB Default]],""))</f>
        <v/>
      </c>
      <c r="AT30" s="55"/>
      <c r="AU30" s="38"/>
      <c r="AV30" s="18" t="str">
        <f>IF(Table_Styles[[#This Row],[PL]]&lt;&gt;"",Table_Styles[[#This Row],[PL]],IF(Table_Styles[[#This Row],[PL Default]]&lt;&gt;"",Table_Styles[[#This Row],[PL Default]],""))</f>
        <v/>
      </c>
      <c r="AW30" s="55"/>
      <c r="AX30" s="38"/>
      <c r="AY30" s="18" t="str">
        <f>IF(Table_Styles[[#This Row],[BT]]&lt;&gt;"",Table_Styles[[#This Row],[BT]],IF(Table_Styles[[#This Row],[BT Default]]&lt;&gt;"",Table_Styles[[#This Row],[BT Default]],""))</f>
        <v/>
      </c>
      <c r="AZ30" s="55"/>
      <c r="BA30" s="38"/>
      <c r="BB30" s="18" t="str">
        <f>IF(Table_Styles[[#This Row],[BR]]&lt;&gt;"",Table_Styles[[#This Row],[BR]],IF(Table_Styles[[#This Row],[BR Default]]&lt;&gt;"",Table_Styles[[#This Row],[BR Default]],""))</f>
        <v/>
      </c>
      <c r="BC30" s="55"/>
      <c r="BD30" s="38"/>
      <c r="BE30" s="18" t="str">
        <f>IF(Table_Styles[[#This Row],[BB]]&lt;&gt;"",Table_Styles[[#This Row],[BB]],IF(Table_Styles[[#This Row],[BB Default]]&lt;&gt;"",Table_Styles[[#This Row],[BB Default]],""))</f>
        <v/>
      </c>
      <c r="BF30" s="55"/>
      <c r="BG30" s="33" t="str">
        <f>"7px solid "&amp;Colour_Background_3</f>
        <v>7px solid #bebebe</v>
      </c>
      <c r="BH30" s="18" t="str">
        <f>IF(Table_Styles[[#This Row],[BL]]&lt;&gt;"",Table_Styles[[#This Row],[BL]],IF(Table_Styles[[#This Row],[BL Default]]&lt;&gt;"",Table_Styles[[#This Row],[BL Default]],""))</f>
        <v>7px solid #bebebe</v>
      </c>
      <c r="BI30" s="38"/>
      <c r="BJ30" s="38"/>
      <c r="BK30" s="18" t="str">
        <f>IF(Table_Styles[[#This Row],[Width]]&lt;&gt;"",Table_Styles[[#This Row],[Width]],IF(Table_Styles[[#This Row],[Width Default]]&lt;&gt;"",Table_Styles[[#This Row],[Width Default]],""))</f>
        <v/>
      </c>
      <c r="BL30" s="38"/>
      <c r="BM30" s="38"/>
      <c r="BN30" s="18" t="str">
        <f>IF(Table_Styles[[#This Row],[Height]]&lt;&gt;"",Table_Styles[[#This Row],[Height]],IF(Table_Styles[[#This Row],[Height Default]]&lt;&gt;"",Table_Styles[[#This Row],[Height Default]],""))</f>
        <v/>
      </c>
      <c r="BO30" s="18"/>
      <c r="BP30" s="18"/>
      <c r="BQ30" s="18" t="str">
        <f>IF(Table_Styles[[#This Row],[Top]]&lt;&gt;"",Table_Styles[[#This Row],[Top]],IF(Table_Styles[[#This Row],[Top Default]]&lt;&gt;"",Table_Styles[[#This Row],[Top Default]],""))</f>
        <v/>
      </c>
      <c r="BR30" s="18"/>
      <c r="BS30" s="18"/>
      <c r="BT30" s="18" t="str">
        <f>IF(Table_Styles[[#This Row],[Right]]&lt;&gt;"",Table_Styles[[#This Row],[Right]],IF(Table_Styles[[#This Row],[Right Default]]&lt;&gt;"",Table_Styles[[#This Row],[Right Default]],""))</f>
        <v/>
      </c>
      <c r="BU30" s="18"/>
      <c r="BV30" s="18"/>
      <c r="BW30" s="18" t="str">
        <f>IF(Table_Styles[[#This Row],[Bottom]]&lt;&gt;"",Table_Styles[[#This Row],[Bottom]],IF(Table_Styles[[#This Row],[Bottom Default]]&lt;&gt;"",Table_Styles[[#This Row],[Bottom Default]],""))</f>
        <v/>
      </c>
      <c r="BX30" s="18"/>
      <c r="BY30" s="18"/>
      <c r="BZ30" s="18" t="str">
        <f>IF(Table_Styles[[#This Row],[Left]]&lt;&gt;"",Table_Styles[[#This Row],[Left]],IF(Table_Styles[[#This Row],[Left Default]]&lt;&gt;"",Table_Styles[[#This Row],[Left Default]],""))</f>
        <v/>
      </c>
      <c r="CA30" s="55"/>
      <c r="CB30" s="20" t="str">
        <f>IF(AND(Table_Styles[[#This Row],[Selector]]&lt;&gt;"",Table_Styles[[#This Row],[Font Family Used]]&lt;&gt;"",Table_Styles[[#This Row],[Font Weight Used]]&lt;&gt;""),Table_Styles[[#This Row],[Font Family Used]]&amp;" "&amp;Table_Styles[[#This Row],[Font Weight Used]],"")</f>
        <v/>
      </c>
      <c r="CC30" s="20" t="str">
        <f ca="1">IF(AND(Table_Styles[[#This Row],[Selector]],COUNTIF(OFFSET(CC:CC,0,0,ROW()-1,1),"="&amp;Table_Styles[[#This Row],[Font]])=0),Table_Styles[[#This Row],[Font]],"")</f>
        <v/>
      </c>
      <c r="CD30" s="20" t="str">
        <f ca="1">IF(Table_Styles[[#This Row],[Unique Font]]&lt;&gt;"",
"{""fontFamily"":"""&amp;Table_Styles[[#This Row],[Font Family Used]]&amp;""",""fontWeight"":"&amp;Table_Styles[[#This Row],[Font Weight Used]]&amp;"}","")</f>
        <v/>
      </c>
      <c r="CE3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#bebebe</v>
      </c>
      <c r="CF30" s="20" t="str">
        <f>IF(AND(Table_Styles[[#This Row],[Selector]]&lt;&gt;"", Table_Styles[[#This Row],[Config Properties]]&lt;&gt;""),
Table_Styles[[#This Row],[Selector]]&amp;" { "&amp;Table_Styles[[#This Row],[Config Properties]]&amp;" }","")</f>
        <v>formly-field .form-control.ng-pending.ng-touched { border-left: 7px solid #bebebe }</v>
      </c>
      <c r="CG30" s="20" t="str">
        <f xml:space="preserve">
SUBSTITUTE(SUBSTITUTE(SUBSTITUTE(SUBSTITUTE(SUBSTITUTE(SUBSTITUTE(SUBSTITUTE(SUBSTITUTE(Table_Styles[[#This Row],[Config]],
" {","{"),
"{ ","{"),
" }","}"),
"} ","}"),
" ,",","),
", ",","),
" :",":"),
": ",":")</f>
        <v>formly-field .form-control.ng-pending.ng-touched{border-left:7px solid #bebebe}</v>
      </c>
    </row>
    <row r="31" spans="2:85" ht="21" customHeight="1">
      <c r="B31" s="92" t="s">
        <v>690</v>
      </c>
      <c r="C31" s="92" t="s">
        <v>691</v>
      </c>
      <c r="D31" s="55"/>
      <c r="E31" s="38"/>
      <c r="F31" s="18" t="str">
        <f>IF(Table_Styles[[#This Row],[Font Family]]&lt;&gt;"",Table_Styles[[#This Row],[Font Family]],IF(Table_Styles[[#This Row],[Font Family Default]]&lt;&gt;"",Table_Styles[[#This Row],[Font Family Default]],""))</f>
        <v/>
      </c>
      <c r="G31" s="55"/>
      <c r="H31" s="38"/>
      <c r="I31" s="18" t="str">
        <f>IF(Table_Styles[[#This Row],[Font Size]]&lt;&gt;"",Table_Styles[[#This Row],[Font Size]],IF(Table_Styles[[#This Row],[Font Size Default]]&lt;&gt;"",Table_Styles[[#This Row],[Font Size Default]],""))</f>
        <v/>
      </c>
      <c r="J31" s="55"/>
      <c r="K31" s="38"/>
      <c r="L31" s="18" t="str">
        <f>IF(Table_Styles[[#This Row],[Font Weight]]&lt;&gt;"",Table_Styles[[#This Row],[Font Weight]],IF(Table_Styles[[#This Row],[Font Weight Default]]&lt;&gt;"",Table_Styles[[#This Row],[Font Weight Default]],""))</f>
        <v/>
      </c>
      <c r="M31" s="55"/>
      <c r="N31" s="38"/>
      <c r="O31" s="18" t="str">
        <f>IF(Table_Styles[[#This Row],[Colour]]&lt;&gt;"",Table_Styles[[#This Row],[Colour]],IF(Table_Styles[[#This Row],[Colour Default]]&lt;&gt;"",Table_Styles[[#This Row],[Colour Default]],""))</f>
        <v/>
      </c>
      <c r="P31" s="55"/>
      <c r="Q31" s="38" t="s">
        <v>692</v>
      </c>
      <c r="R31" s="18" t="str">
        <f>IF(Table_Styles[[#This Row],[Background]]&lt;&gt;"",Table_Styles[[#This Row],[Background]],IF(Table_Styles[[#This Row],[Background Default]]&lt;&gt;"",Table_Styles[[#This Row],[Background Default]],""))</f>
        <v>#f6f8fd</v>
      </c>
      <c r="S31" s="55"/>
      <c r="T31" s="38"/>
      <c r="U31" s="18" t="str">
        <f>IF(Table_Styles[[#This Row],[Border]]&lt;&gt;"",Table_Styles[[#This Row],[Border]],IF(Table_Styles[[#This Row],[Border Default]]&lt;&gt;"",Table_Styles[[#This Row],[Border Default]],""))</f>
        <v/>
      </c>
      <c r="V31" s="38"/>
      <c r="W31" s="38"/>
      <c r="X31" s="18" t="str">
        <f>IF(Table_Styles[[#This Row],[Border Radius]]&lt;&gt;"",Table_Styles[[#This Row],[Border Radius]],IF(Table_Styles[[#This Row],[Border Radius Default]]&lt;&gt;"",Table_Styles[[#This Row],[Border Radius Default]],""))</f>
        <v/>
      </c>
      <c r="Y31" s="55"/>
      <c r="Z31" s="38"/>
      <c r="AA31" s="18" t="str">
        <f>IF(Table_Styles[[#This Row],[MT]]&lt;&gt;"",Table_Styles[[#This Row],[MT]],IF(Table_Styles[[#This Row],[MT Default]]&lt;&gt;"",Table_Styles[[#This Row],[MT Default]],""))</f>
        <v/>
      </c>
      <c r="AB31" s="55"/>
      <c r="AC31" s="38"/>
      <c r="AD31" s="18" t="str">
        <f>IF(Table_Styles[[#This Row],[MR]]&lt;&gt;"",Table_Styles[[#This Row],[MR]],IF(Table_Styles[[#This Row],[MR Default]]&lt;&gt;"",Table_Styles[[#This Row],[MR Default]],""))</f>
        <v/>
      </c>
      <c r="AE31" s="55"/>
      <c r="AF31" s="38"/>
      <c r="AG31" s="18" t="str">
        <f>IF(Table_Styles[[#This Row],[MB]]&lt;&gt;"",Table_Styles[[#This Row],[MB]],IF(Table_Styles[[#This Row],[MB Default]]&lt;&gt;"",Table_Styles[[#This Row],[MB Default]],""))</f>
        <v/>
      </c>
      <c r="AH31" s="55"/>
      <c r="AI31" s="38"/>
      <c r="AJ31" s="18" t="str">
        <f>IF(Table_Styles[[#This Row],[ML]]&lt;&gt;"",Table_Styles[[#This Row],[ML]],IF(Table_Styles[[#This Row],[ML Default]]&lt;&gt;"",Table_Styles[[#This Row],[ML Default]],""))</f>
        <v/>
      </c>
      <c r="AK31" s="55"/>
      <c r="AL31" s="38"/>
      <c r="AM31" s="18" t="str">
        <f>IF(Table_Styles[[#This Row],[PT]]&lt;&gt;"",Table_Styles[[#This Row],[PT]],IF(Table_Styles[[#This Row],[PT Default]]&lt;&gt;"",Table_Styles[[#This Row],[PT Default]],""))</f>
        <v/>
      </c>
      <c r="AN31" s="55"/>
      <c r="AO31" s="38"/>
      <c r="AP31" s="18" t="str">
        <f>IF(Table_Styles[[#This Row],[PR]]&lt;&gt;"",Table_Styles[[#This Row],[PR]],IF(Table_Styles[[#This Row],[PR Default]]&lt;&gt;"",Table_Styles[[#This Row],[PR Default]],""))</f>
        <v/>
      </c>
      <c r="AQ31" s="55"/>
      <c r="AR31" s="38"/>
      <c r="AS31" s="18" t="str">
        <f>IF(Table_Styles[[#This Row],[PB]]&lt;&gt;"",Table_Styles[[#This Row],[PB]],IF(Table_Styles[[#This Row],[PB Default]]&lt;&gt;"",Table_Styles[[#This Row],[PB Default]],""))</f>
        <v/>
      </c>
      <c r="AT31" s="55"/>
      <c r="AU31" s="38"/>
      <c r="AV31" s="18" t="str">
        <f>IF(Table_Styles[[#This Row],[PL]]&lt;&gt;"",Table_Styles[[#This Row],[PL]],IF(Table_Styles[[#This Row],[PL Default]]&lt;&gt;"",Table_Styles[[#This Row],[PL Default]],""))</f>
        <v/>
      </c>
      <c r="AW31" s="55"/>
      <c r="AX31" s="38"/>
      <c r="AY31" s="18" t="str">
        <f>IF(Table_Styles[[#This Row],[BT]]&lt;&gt;"",Table_Styles[[#This Row],[BT]],IF(Table_Styles[[#This Row],[BT Default]]&lt;&gt;"",Table_Styles[[#This Row],[BT Default]],""))</f>
        <v/>
      </c>
      <c r="AZ31" s="55"/>
      <c r="BA31" s="38"/>
      <c r="BB31" s="18" t="str">
        <f>IF(Table_Styles[[#This Row],[BR]]&lt;&gt;"",Table_Styles[[#This Row],[BR]],IF(Table_Styles[[#This Row],[BR Default]]&lt;&gt;"",Table_Styles[[#This Row],[BR Default]],""))</f>
        <v/>
      </c>
      <c r="BC31" s="55"/>
      <c r="BD31" s="38"/>
      <c r="BE31" s="18" t="str">
        <f>IF(Table_Styles[[#This Row],[BB]]&lt;&gt;"",Table_Styles[[#This Row],[BB]],IF(Table_Styles[[#This Row],[BB Default]]&lt;&gt;"",Table_Styles[[#This Row],[BB Default]],""))</f>
        <v/>
      </c>
      <c r="BF31" s="55"/>
      <c r="BG31" s="40"/>
      <c r="BH31" s="18" t="str">
        <f>IF(Table_Styles[[#This Row],[BL]]&lt;&gt;"",Table_Styles[[#This Row],[BL]],IF(Table_Styles[[#This Row],[BL Default]]&lt;&gt;"",Table_Styles[[#This Row],[BL Default]],""))</f>
        <v/>
      </c>
      <c r="BI31" s="38"/>
      <c r="BJ31" s="38"/>
      <c r="BK31" s="18" t="str">
        <f>IF(Table_Styles[[#This Row],[Width]]&lt;&gt;"",Table_Styles[[#This Row],[Width]],IF(Table_Styles[[#This Row],[Width Default]]&lt;&gt;"",Table_Styles[[#This Row],[Width Default]],""))</f>
        <v/>
      </c>
      <c r="BL31" s="38"/>
      <c r="BM31" s="38"/>
      <c r="BN31" s="18" t="str">
        <f>IF(Table_Styles[[#This Row],[Height]]&lt;&gt;"",Table_Styles[[#This Row],[Height]],IF(Table_Styles[[#This Row],[Height Default]]&lt;&gt;"",Table_Styles[[#This Row],[Height Default]],""))</f>
        <v/>
      </c>
      <c r="BO31" s="18"/>
      <c r="BP31" s="18"/>
      <c r="BQ31" s="18" t="str">
        <f>IF(Table_Styles[[#This Row],[Top]]&lt;&gt;"",Table_Styles[[#This Row],[Top]],IF(Table_Styles[[#This Row],[Top Default]]&lt;&gt;"",Table_Styles[[#This Row],[Top Default]],""))</f>
        <v/>
      </c>
      <c r="BR31" s="18"/>
      <c r="BS31" s="18"/>
      <c r="BT31" s="18" t="str">
        <f>IF(Table_Styles[[#This Row],[Right]]&lt;&gt;"",Table_Styles[[#This Row],[Right]],IF(Table_Styles[[#This Row],[Right Default]]&lt;&gt;"",Table_Styles[[#This Row],[Right Default]],""))</f>
        <v/>
      </c>
      <c r="BU31" s="18"/>
      <c r="BV31" s="18"/>
      <c r="BW31" s="18" t="str">
        <f>IF(Table_Styles[[#This Row],[Bottom]]&lt;&gt;"",Table_Styles[[#This Row],[Bottom]],IF(Table_Styles[[#This Row],[Bottom Default]]&lt;&gt;"",Table_Styles[[#This Row],[Bottom Default]],""))</f>
        <v/>
      </c>
      <c r="BX31" s="18"/>
      <c r="BY31" s="18"/>
      <c r="BZ31" s="18" t="str">
        <f>IF(Table_Styles[[#This Row],[Left]]&lt;&gt;"",Table_Styles[[#This Row],[Left]],IF(Table_Styles[[#This Row],[Left Default]]&lt;&gt;"",Table_Styles[[#This Row],[Left Default]],""))</f>
        <v/>
      </c>
      <c r="CA31" s="55"/>
      <c r="CB31" s="20" t="str">
        <f>IF(AND(Table_Styles[[#This Row],[Selector]]&lt;&gt;"",Table_Styles[[#This Row],[Font Family Used]]&lt;&gt;"",Table_Styles[[#This Row],[Font Weight Used]]&lt;&gt;""),Table_Styles[[#This Row],[Font Family Used]]&amp;" "&amp;Table_Styles[[#This Row],[Font Weight Used]],"")</f>
        <v/>
      </c>
      <c r="CC31" s="20" t="str">
        <f ca="1">IF(AND(Table_Styles[[#This Row],[Selector]],COUNTIF(OFFSET(CC:CC,0,0,ROW()-1,1),"="&amp;Table_Styles[[#This Row],[Font]])=0),Table_Styles[[#This Row],[Font]],"")</f>
        <v/>
      </c>
      <c r="CD31" s="20" t="str">
        <f ca="1">IF(Table_Styles[[#This Row],[Unique Font]]&lt;&gt;"",
"{""fontFamily"":"""&amp;Table_Styles[[#This Row],[Font Family Used]]&amp;""",""fontWeight"":"&amp;Table_Styles[[#This Row],[Font Weight Used]]&amp;"}","")</f>
        <v/>
      </c>
      <c r="CE3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#f6f8fd</v>
      </c>
      <c r="CF31" s="20" t="str">
        <f>IF(AND(Table_Styles[[#This Row],[Selector]]&lt;&gt;"", Table_Styles[[#This Row],[Config Properties]]&lt;&gt;""),
Table_Styles[[#This Row],[Selector]]&amp;" { "&amp;Table_Styles[[#This Row],[Config Properties]]&amp;" }","")</f>
        <v>formly-field .form-control[disabled] { background: #f6f8fd }</v>
      </c>
      <c r="CG31" s="20" t="str">
        <f xml:space="preserve">
SUBSTITUTE(SUBSTITUTE(SUBSTITUTE(SUBSTITUTE(SUBSTITUTE(SUBSTITUTE(SUBSTITUTE(SUBSTITUTE(Table_Styles[[#This Row],[Config]],
" {","{"),
"{ ","{"),
" }","}"),
"} ","}"),
" ,",","),
", ",","),
" :",":"),
": ",":")</f>
        <v>formly-field .form-control[disabled]{background:#f6f8fd}</v>
      </c>
    </row>
    <row r="32" spans="2:85" ht="21" customHeight="1">
      <c r="B32" s="92" t="s">
        <v>693</v>
      </c>
      <c r="C32" s="92" t="s">
        <v>694</v>
      </c>
      <c r="D32" s="38"/>
      <c r="E32" s="38" t="str">
        <f>Settings_Styling_Font_Body_Text</f>
        <v>Open Sans</v>
      </c>
      <c r="F32" s="18" t="str">
        <f>IF(Table_Styles[[#This Row],[Font Family]]&lt;&gt;"",Table_Styles[[#This Row],[Font Family]],IF(Table_Styles[[#This Row],[Font Family Default]]&lt;&gt;"",Table_Styles[[#This Row],[Font Family Default]],""))</f>
        <v>Open Sans</v>
      </c>
      <c r="G32" s="38"/>
      <c r="H32" s="40" t="s">
        <v>673</v>
      </c>
      <c r="I32" s="18" t="str">
        <f>IF(Table_Styles[[#This Row],[Font Size]]&lt;&gt;"",Table_Styles[[#This Row],[Font Size]],IF(Table_Styles[[#This Row],[Font Size Default]]&lt;&gt;"",Table_Styles[[#This Row],[Font Size Default]],""))</f>
        <v>13px</v>
      </c>
      <c r="J32" s="38"/>
      <c r="K32" s="38">
        <f>Settings_Styling_Font_Weight_Body_Text</f>
        <v>400</v>
      </c>
      <c r="L32" s="18">
        <f>IF(Table_Styles[[#This Row],[Font Weight]]&lt;&gt;"",Table_Styles[[#This Row],[Font Weight]],IF(Table_Styles[[#This Row],[Font Weight Default]]&lt;&gt;"",Table_Styles[[#This Row],[Font Weight Default]],""))</f>
        <v>400</v>
      </c>
      <c r="M32" s="38"/>
      <c r="N32" s="38" t="s">
        <v>695</v>
      </c>
      <c r="O32" s="18" t="str">
        <f>IF(Table_Styles[[#This Row],[Colour]]&lt;&gt;"",Table_Styles[[#This Row],[Colour]],IF(Table_Styles[[#This Row],[Colour Default]]&lt;&gt;"",Table_Styles[[#This Row],[Colour Default]],""))</f>
        <v>#b33345</v>
      </c>
      <c r="P32" s="38"/>
      <c r="Q32" s="38"/>
      <c r="R32" s="18" t="str">
        <f>IF(Table_Styles[[#This Row],[Background]]&lt;&gt;"",Table_Styles[[#This Row],[Background]],IF(Table_Styles[[#This Row],[Background Default]]&lt;&gt;"",Table_Styles[[#This Row],[Background Default]],""))</f>
        <v/>
      </c>
      <c r="S32" s="38"/>
      <c r="T32" s="38"/>
      <c r="U32" s="18" t="str">
        <f>IF(Table_Styles[[#This Row],[Border]]&lt;&gt;"",Table_Styles[[#This Row],[Border]],IF(Table_Styles[[#This Row],[Border Default]]&lt;&gt;"",Table_Styles[[#This Row],[Border Default]],""))</f>
        <v/>
      </c>
      <c r="V32" s="38"/>
      <c r="W32" s="38"/>
      <c r="X32" s="18" t="str">
        <f>IF(Table_Styles[[#This Row],[Border Radius]]&lt;&gt;"",Table_Styles[[#This Row],[Border Radius]],IF(Table_Styles[[#This Row],[Border Radius Default]]&lt;&gt;"",Table_Styles[[#This Row],[Border Radius Default]],""))</f>
        <v/>
      </c>
      <c r="Y32" s="38"/>
      <c r="Z32" s="38"/>
      <c r="AA32" s="18" t="str">
        <f>IF(Table_Styles[[#This Row],[MT]]&lt;&gt;"",Table_Styles[[#This Row],[MT]],IF(Table_Styles[[#This Row],[MT Default]]&lt;&gt;"",Table_Styles[[#This Row],[MT Default]],""))</f>
        <v/>
      </c>
      <c r="AB32" s="38"/>
      <c r="AC32" s="38"/>
      <c r="AD32" s="18" t="str">
        <f>IF(Table_Styles[[#This Row],[MR]]&lt;&gt;"",Table_Styles[[#This Row],[MR]],IF(Table_Styles[[#This Row],[MR Default]]&lt;&gt;"",Table_Styles[[#This Row],[MR Default]],""))</f>
        <v/>
      </c>
      <c r="AE32" s="38"/>
      <c r="AF32" s="38"/>
      <c r="AG32" s="18" t="str">
        <f>IF(Table_Styles[[#This Row],[MB]]&lt;&gt;"",Table_Styles[[#This Row],[MB]],IF(Table_Styles[[#This Row],[MB Default]]&lt;&gt;"",Table_Styles[[#This Row],[MB Default]],""))</f>
        <v/>
      </c>
      <c r="AH32" s="38"/>
      <c r="AI32" s="38"/>
      <c r="AJ32" s="18" t="str">
        <f>IF(Table_Styles[[#This Row],[ML]]&lt;&gt;"",Table_Styles[[#This Row],[ML]],IF(Table_Styles[[#This Row],[ML Default]]&lt;&gt;"",Table_Styles[[#This Row],[ML Default]],""))</f>
        <v/>
      </c>
      <c r="AK32" s="38"/>
      <c r="AL32" s="38"/>
      <c r="AM32" s="18" t="str">
        <f>IF(Table_Styles[[#This Row],[PT]]&lt;&gt;"",Table_Styles[[#This Row],[PT]],IF(Table_Styles[[#This Row],[PT Default]]&lt;&gt;"",Table_Styles[[#This Row],[PT Default]],""))</f>
        <v/>
      </c>
      <c r="AN32" s="38"/>
      <c r="AO32" s="38"/>
      <c r="AP32" s="18" t="str">
        <f>IF(Table_Styles[[#This Row],[PR]]&lt;&gt;"",Table_Styles[[#This Row],[PR]],IF(Table_Styles[[#This Row],[PR Default]]&lt;&gt;"",Table_Styles[[#This Row],[PR Default]],""))</f>
        <v/>
      </c>
      <c r="AQ32" s="38"/>
      <c r="AR32" s="38"/>
      <c r="AS32" s="18" t="str">
        <f>IF(Table_Styles[[#This Row],[PB]]&lt;&gt;"",Table_Styles[[#This Row],[PB]],IF(Table_Styles[[#This Row],[PB Default]]&lt;&gt;"",Table_Styles[[#This Row],[PB Default]],""))</f>
        <v/>
      </c>
      <c r="AT32" s="38"/>
      <c r="AU32" s="38"/>
      <c r="AV32" s="18" t="str">
        <f>IF(Table_Styles[[#This Row],[PL]]&lt;&gt;"",Table_Styles[[#This Row],[PL]],IF(Table_Styles[[#This Row],[PL Default]]&lt;&gt;"",Table_Styles[[#This Row],[PL Default]],""))</f>
        <v/>
      </c>
      <c r="AW32" s="38"/>
      <c r="AX32" s="38"/>
      <c r="AY32" s="18" t="str">
        <f>IF(Table_Styles[[#This Row],[BT]]&lt;&gt;"",Table_Styles[[#This Row],[BT]],IF(Table_Styles[[#This Row],[BT Default]]&lt;&gt;"",Table_Styles[[#This Row],[BT Default]],""))</f>
        <v/>
      </c>
      <c r="AZ32" s="38"/>
      <c r="BA32" s="38"/>
      <c r="BB32" s="18" t="str">
        <f>IF(Table_Styles[[#This Row],[BR]]&lt;&gt;"",Table_Styles[[#This Row],[BR]],IF(Table_Styles[[#This Row],[BR Default]]&lt;&gt;"",Table_Styles[[#This Row],[BR Default]],""))</f>
        <v/>
      </c>
      <c r="BC32" s="38"/>
      <c r="BD32" s="38"/>
      <c r="BE32" s="18" t="str">
        <f>IF(Table_Styles[[#This Row],[BB]]&lt;&gt;"",Table_Styles[[#This Row],[BB]],IF(Table_Styles[[#This Row],[BB Default]]&lt;&gt;"",Table_Styles[[#This Row],[BB Default]],""))</f>
        <v/>
      </c>
      <c r="BF32" s="38"/>
      <c r="BG32" s="38"/>
      <c r="BH32" s="18" t="str">
        <f>IF(Table_Styles[[#This Row],[BL]]&lt;&gt;"",Table_Styles[[#This Row],[BL]],IF(Table_Styles[[#This Row],[BL Default]]&lt;&gt;"",Table_Styles[[#This Row],[BL Default]],""))</f>
        <v/>
      </c>
      <c r="BI32" s="38"/>
      <c r="BJ32" s="38"/>
      <c r="BK32" s="18" t="str">
        <f>IF(Table_Styles[[#This Row],[Width]]&lt;&gt;"",Table_Styles[[#This Row],[Width]],IF(Table_Styles[[#This Row],[Width Default]]&lt;&gt;"",Table_Styles[[#This Row],[Width Default]],""))</f>
        <v/>
      </c>
      <c r="BL32" s="38"/>
      <c r="BM32" s="38"/>
      <c r="BN32" s="18" t="str">
        <f>IF(Table_Styles[[#This Row],[Height]]&lt;&gt;"",Table_Styles[[#This Row],[Height]],IF(Table_Styles[[#This Row],[Height Default]]&lt;&gt;"",Table_Styles[[#This Row],[Height Default]],""))</f>
        <v/>
      </c>
      <c r="BO32" s="18"/>
      <c r="BP32" s="18"/>
      <c r="BQ32" s="18" t="str">
        <f>IF(Table_Styles[[#This Row],[Top]]&lt;&gt;"",Table_Styles[[#This Row],[Top]],IF(Table_Styles[[#This Row],[Top Default]]&lt;&gt;"",Table_Styles[[#This Row],[Top Default]],""))</f>
        <v/>
      </c>
      <c r="BR32" s="18"/>
      <c r="BS32" s="18"/>
      <c r="BT32" s="18" t="str">
        <f>IF(Table_Styles[[#This Row],[Right]]&lt;&gt;"",Table_Styles[[#This Row],[Right]],IF(Table_Styles[[#This Row],[Right Default]]&lt;&gt;"",Table_Styles[[#This Row],[Right Default]],""))</f>
        <v/>
      </c>
      <c r="BU32" s="18"/>
      <c r="BV32" s="18"/>
      <c r="BW32" s="18" t="str">
        <f>IF(Table_Styles[[#This Row],[Bottom]]&lt;&gt;"",Table_Styles[[#This Row],[Bottom]],IF(Table_Styles[[#This Row],[Bottom Default]]&lt;&gt;"",Table_Styles[[#This Row],[Bottom Default]],""))</f>
        <v/>
      </c>
      <c r="BX32" s="18"/>
      <c r="BY32" s="18"/>
      <c r="BZ32" s="18" t="str">
        <f>IF(Table_Styles[[#This Row],[Left]]&lt;&gt;"",Table_Styles[[#This Row],[Left]],IF(Table_Styles[[#This Row],[Left Default]]&lt;&gt;"",Table_Styles[[#This Row],[Left Default]],""))</f>
        <v/>
      </c>
      <c r="CA32" s="38"/>
      <c r="CB32" s="20" t="str">
        <f>IF(AND(Table_Styles[[#This Row],[Selector]]&lt;&gt;"",Table_Styles[[#This Row],[Font Family Used]]&lt;&gt;"",Table_Styles[[#This Row],[Font Weight Used]]&lt;&gt;""),Table_Styles[[#This Row],[Font Family Used]]&amp;" "&amp;Table_Styles[[#This Row],[Font Weight Used]],"")</f>
        <v>Open Sans 400</v>
      </c>
      <c r="CC32" s="20" t="str">
        <f ca="1">IF(AND(Table_Styles[[#This Row],[Selector]],COUNTIF(OFFSET(CC:CC,0,0,ROW()-1,1),"="&amp;Table_Styles[[#This Row],[Font]])=0),Table_Styles[[#This Row],[Font]],"")</f>
        <v/>
      </c>
      <c r="CD32" s="20" t="str">
        <f ca="1">IF(Table_Styles[[#This Row],[Unique Font]]&lt;&gt;"",
"{""fontFamily"":"""&amp;Table_Styles[[#This Row],[Font Family Used]]&amp;""",""fontWeight"":"&amp;Table_Styles[[#This Row],[Font Weight Used]]&amp;"}","")</f>
        <v/>
      </c>
      <c r="CE3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#b33345</v>
      </c>
      <c r="CF32" s="20" t="str">
        <f>IF(AND(Table_Styles[[#This Row],[Selector]]&lt;&gt;"", Table_Styles[[#This Row],[Config Properties]]&lt;&gt;""),
Table_Styles[[#This Row],[Selector]]&amp;" { "&amp;Table_Styles[[#This Row],[Config Properties]]&amp;" }","")</f>
        <v>formly-field formly-validation-message { font-family: 'Open Sans';font-size: 13px;font-weight: 400;color: #b33345 }</v>
      </c>
      <c r="CG32" s="20" t="str">
        <f xml:space="preserve">
SUBSTITUTE(SUBSTITUTE(SUBSTITUTE(SUBSTITUTE(SUBSTITUTE(SUBSTITUTE(SUBSTITUTE(SUBSTITUTE(Table_Styles[[#This Row],[Config]],
" {","{"),
"{ ","{"),
" }","}"),
"} ","}"),
" ,",","),
", ",","),
" :",":"),
": ",":")</f>
        <v>formly-field formly-validation-message{font-family:'Open Sans';font-size:13px;font-weight:400;color:#b33345}</v>
      </c>
    </row>
    <row r="33" spans="2:85" ht="21" customHeight="1">
      <c r="B33" s="41" t="s">
        <v>168</v>
      </c>
      <c r="C33" s="92" t="s">
        <v>696</v>
      </c>
      <c r="D33" s="38"/>
      <c r="E33" s="18" t="str">
        <f>Settings_Styling_Font_Body_Text</f>
        <v>Open Sans</v>
      </c>
      <c r="F33" s="18" t="str">
        <f>IF(Table_Styles[[#This Row],[Font Family]]&lt;&gt;"",Table_Styles[[#This Row],[Font Family]],IF(Table_Styles[[#This Row],[Font Family Default]]&lt;&gt;"",Table_Styles[[#This Row],[Font Family Default]],""))</f>
        <v>Open Sans</v>
      </c>
      <c r="G33" s="38"/>
      <c r="H33" s="38"/>
      <c r="I33" s="18" t="str">
        <f>IF(Table_Styles[[#This Row],[Font Size]]&lt;&gt;"",Table_Styles[[#This Row],[Font Size]],IF(Table_Styles[[#This Row],[Font Size Default]]&lt;&gt;"",Table_Styles[[#This Row],[Font Size Default]],""))</f>
        <v/>
      </c>
      <c r="J33" s="38"/>
      <c r="K33" s="38"/>
      <c r="L33" s="18" t="str">
        <f>IF(Table_Styles[[#This Row],[Font Weight]]&lt;&gt;"",Table_Styles[[#This Row],[Font Weight]],IF(Table_Styles[[#This Row],[Font Weight Default]]&lt;&gt;"",Table_Styles[[#This Row],[Font Weight Default]],""))</f>
        <v/>
      </c>
      <c r="M33" s="38"/>
      <c r="N33" s="38"/>
      <c r="O33" s="18" t="str">
        <f>IF(Table_Styles[[#This Row],[Colour]]&lt;&gt;"",Table_Styles[[#This Row],[Colour]],IF(Table_Styles[[#This Row],[Colour Default]]&lt;&gt;"",Table_Styles[[#This Row],[Colour Default]],""))</f>
        <v/>
      </c>
      <c r="P33" s="38"/>
      <c r="Q33" s="38"/>
      <c r="R33" s="18" t="str">
        <f>IF(Table_Styles[[#This Row],[Background]]&lt;&gt;"",Table_Styles[[#This Row],[Background]],IF(Table_Styles[[#This Row],[Background Default]]&lt;&gt;"",Table_Styles[[#This Row],[Background Default]],""))</f>
        <v/>
      </c>
      <c r="S33" s="38"/>
      <c r="T33" s="38"/>
      <c r="U33" s="18" t="str">
        <f>IF(Table_Styles[[#This Row],[Border]]&lt;&gt;"",Table_Styles[[#This Row],[Border]],IF(Table_Styles[[#This Row],[Border Default]]&lt;&gt;"",Table_Styles[[#This Row],[Border Default]],""))</f>
        <v/>
      </c>
      <c r="V33" s="38"/>
      <c r="W33" s="38"/>
      <c r="X33" s="18" t="str">
        <f>IF(Table_Styles[[#This Row],[Border Radius]]&lt;&gt;"",Table_Styles[[#This Row],[Border Radius]],IF(Table_Styles[[#This Row],[Border Radius Default]]&lt;&gt;"",Table_Styles[[#This Row],[Border Radius Default]],""))</f>
        <v/>
      </c>
      <c r="Y33" s="38"/>
      <c r="Z33" s="38"/>
      <c r="AA33" s="18" t="str">
        <f>IF(Table_Styles[[#This Row],[MT]]&lt;&gt;"",Table_Styles[[#This Row],[MT]],IF(Table_Styles[[#This Row],[MT Default]]&lt;&gt;"",Table_Styles[[#This Row],[MT Default]],""))</f>
        <v/>
      </c>
      <c r="AB33" s="38"/>
      <c r="AC33" s="38"/>
      <c r="AD33" s="18" t="str">
        <f>IF(Table_Styles[[#This Row],[MR]]&lt;&gt;"",Table_Styles[[#This Row],[MR]],IF(Table_Styles[[#This Row],[MR Default]]&lt;&gt;"",Table_Styles[[#This Row],[MR Default]],""))</f>
        <v/>
      </c>
      <c r="AE33" s="38"/>
      <c r="AF33" s="38"/>
      <c r="AG33" s="18" t="str">
        <f>IF(Table_Styles[[#This Row],[MB]]&lt;&gt;"",Table_Styles[[#This Row],[MB]],IF(Table_Styles[[#This Row],[MB Default]]&lt;&gt;"",Table_Styles[[#This Row],[MB Default]],""))</f>
        <v/>
      </c>
      <c r="AH33" s="38"/>
      <c r="AI33" s="38"/>
      <c r="AJ33" s="18" t="str">
        <f>IF(Table_Styles[[#This Row],[ML]]&lt;&gt;"",Table_Styles[[#This Row],[ML]],IF(Table_Styles[[#This Row],[ML Default]]&lt;&gt;"",Table_Styles[[#This Row],[ML Default]],""))</f>
        <v/>
      </c>
      <c r="AK33" s="38"/>
      <c r="AL33" s="38"/>
      <c r="AM33" s="18" t="str">
        <f>IF(Table_Styles[[#This Row],[PT]]&lt;&gt;"",Table_Styles[[#This Row],[PT]],IF(Table_Styles[[#This Row],[PT Default]]&lt;&gt;"",Table_Styles[[#This Row],[PT Default]],""))</f>
        <v/>
      </c>
      <c r="AN33" s="38"/>
      <c r="AO33" s="38"/>
      <c r="AP33" s="18" t="str">
        <f>IF(Table_Styles[[#This Row],[PR]]&lt;&gt;"",Table_Styles[[#This Row],[PR]],IF(Table_Styles[[#This Row],[PR Default]]&lt;&gt;"",Table_Styles[[#This Row],[PR Default]],""))</f>
        <v/>
      </c>
      <c r="AQ33" s="38"/>
      <c r="AR33" s="38"/>
      <c r="AS33" s="18" t="str">
        <f>IF(Table_Styles[[#This Row],[PB]]&lt;&gt;"",Table_Styles[[#This Row],[PB]],IF(Table_Styles[[#This Row],[PB Default]]&lt;&gt;"",Table_Styles[[#This Row],[PB Default]],""))</f>
        <v/>
      </c>
      <c r="AT33" s="38"/>
      <c r="AU33" s="38"/>
      <c r="AV33" s="18" t="str">
        <f>IF(Table_Styles[[#This Row],[PL]]&lt;&gt;"",Table_Styles[[#This Row],[PL]],IF(Table_Styles[[#This Row],[PL Default]]&lt;&gt;"",Table_Styles[[#This Row],[PL Default]],""))</f>
        <v/>
      </c>
      <c r="AW33" s="38"/>
      <c r="AX33" s="38"/>
      <c r="AY33" s="18" t="str">
        <f>IF(Table_Styles[[#This Row],[BT]]&lt;&gt;"",Table_Styles[[#This Row],[BT]],IF(Table_Styles[[#This Row],[BT Default]]&lt;&gt;"",Table_Styles[[#This Row],[BT Default]],""))</f>
        <v/>
      </c>
      <c r="AZ33" s="38"/>
      <c r="BA33" s="38"/>
      <c r="BB33" s="18" t="str">
        <f>IF(Table_Styles[[#This Row],[BR]]&lt;&gt;"",Table_Styles[[#This Row],[BR]],IF(Table_Styles[[#This Row],[BR Default]]&lt;&gt;"",Table_Styles[[#This Row],[BR Default]],""))</f>
        <v/>
      </c>
      <c r="BC33" s="38"/>
      <c r="BD33" s="38"/>
      <c r="BE33" s="18" t="str">
        <f>IF(Table_Styles[[#This Row],[BB]]&lt;&gt;"",Table_Styles[[#This Row],[BB]],IF(Table_Styles[[#This Row],[BB Default]]&lt;&gt;"",Table_Styles[[#This Row],[BB Default]],""))</f>
        <v/>
      </c>
      <c r="BF33" s="38"/>
      <c r="BG33" s="38"/>
      <c r="BH33" s="18" t="str">
        <f>IF(Table_Styles[[#This Row],[BL]]&lt;&gt;"",Table_Styles[[#This Row],[BL]],IF(Table_Styles[[#This Row],[BL Default]]&lt;&gt;"",Table_Styles[[#This Row],[BL Default]],""))</f>
        <v/>
      </c>
      <c r="BI33" s="38"/>
      <c r="BJ33" s="38"/>
      <c r="BK33" s="18" t="str">
        <f>IF(Table_Styles[[#This Row],[Width]]&lt;&gt;"",Table_Styles[[#This Row],[Width]],IF(Table_Styles[[#This Row],[Width Default]]&lt;&gt;"",Table_Styles[[#This Row],[Width Default]],""))</f>
        <v/>
      </c>
      <c r="BL33" s="38"/>
      <c r="BM33" s="38"/>
      <c r="BN33" s="18" t="str">
        <f>IF(Table_Styles[[#This Row],[Height]]&lt;&gt;"",Table_Styles[[#This Row],[Height]],IF(Table_Styles[[#This Row],[Height Default]]&lt;&gt;"",Table_Styles[[#This Row],[Height Default]],""))</f>
        <v/>
      </c>
      <c r="BO33" s="18"/>
      <c r="BP33" s="18"/>
      <c r="BQ33" s="18" t="str">
        <f>IF(Table_Styles[[#This Row],[Top]]&lt;&gt;"",Table_Styles[[#This Row],[Top]],IF(Table_Styles[[#This Row],[Top Default]]&lt;&gt;"",Table_Styles[[#This Row],[Top Default]],""))</f>
        <v/>
      </c>
      <c r="BR33" s="18"/>
      <c r="BS33" s="18"/>
      <c r="BT33" s="18" t="str">
        <f>IF(Table_Styles[[#This Row],[Right]]&lt;&gt;"",Table_Styles[[#This Row],[Right]],IF(Table_Styles[[#This Row],[Right Default]]&lt;&gt;"",Table_Styles[[#This Row],[Right Default]],""))</f>
        <v/>
      </c>
      <c r="BU33" s="18"/>
      <c r="BV33" s="18"/>
      <c r="BW33" s="18" t="str">
        <f>IF(Table_Styles[[#This Row],[Bottom]]&lt;&gt;"",Table_Styles[[#This Row],[Bottom]],IF(Table_Styles[[#This Row],[Bottom Default]]&lt;&gt;"",Table_Styles[[#This Row],[Bottom Default]],""))</f>
        <v/>
      </c>
      <c r="BX33" s="18"/>
      <c r="BY33" s="18"/>
      <c r="BZ33" s="18" t="str">
        <f>IF(Table_Styles[[#This Row],[Left]]&lt;&gt;"",Table_Styles[[#This Row],[Left]],IF(Table_Styles[[#This Row],[Left Default]]&lt;&gt;"",Table_Styles[[#This Row],[Left Default]],""))</f>
        <v/>
      </c>
      <c r="CA33" s="38"/>
      <c r="CB33" s="20" t="str">
        <f>IF(AND(Table_Styles[[#This Row],[Selector]]&lt;&gt;"",Table_Styles[[#This Row],[Font Family Used]]&lt;&gt;"",Table_Styles[[#This Row],[Font Weight Used]]&lt;&gt;""),Table_Styles[[#This Row],[Font Family Used]]&amp;" "&amp;Table_Styles[[#This Row],[Font Weight Used]],"")</f>
        <v/>
      </c>
      <c r="CC33" s="20" t="str">
        <f ca="1">IF(AND(Table_Styles[[#This Row],[Selector]],COUNTIF(OFFSET(CC:CC,0,0,ROW()-1,1),"="&amp;Table_Styles[[#This Row],[Font]])=0),Table_Styles[[#This Row],[Font]],"")</f>
        <v/>
      </c>
      <c r="CD33" s="20" t="str">
        <f ca="1">IF(Table_Styles[[#This Row],[Unique Font]]&lt;&gt;"",
"{""fontFamily"":"""&amp;Table_Styles[[#This Row],[Font Family Used]]&amp;""",""fontWeight"":"&amp;Table_Styles[[#This Row],[Font Weight Used]]&amp;"}","")</f>
        <v/>
      </c>
      <c r="CE3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v>
      </c>
      <c r="CF33" s="20" t="str">
        <f>IF(AND(Table_Styles[[#This Row],[Selector]]&lt;&gt;"", Table_Styles[[#This Row],[Config Properties]]&lt;&gt;""),
Table_Styles[[#This Row],[Selector]]&amp;" { "&amp;Table_Styles[[#This Row],[Config Properties]]&amp;" }","")</f>
        <v>formly-field textarea { font-family: 'Open Sans' }</v>
      </c>
      <c r="CG33" s="20" t="str">
        <f xml:space="preserve">
SUBSTITUTE(SUBSTITUTE(SUBSTITUTE(SUBSTITUTE(SUBSTITUTE(SUBSTITUTE(SUBSTITUTE(SUBSTITUTE(Table_Styles[[#This Row],[Config]],
" {","{"),
"{ ","{"),
" }","}"),
"} ","}"),
" ,",","),
", ",","),
" :",":"),
": ",":")</f>
        <v>formly-field textarea{font-family:'Open Sans'}</v>
      </c>
    </row>
    <row r="34" spans="2:85" ht="21" customHeight="1">
      <c r="B34" s="20" t="s">
        <v>260</v>
      </c>
      <c r="C34" s="92" t="s">
        <v>697</v>
      </c>
      <c r="D34" s="55"/>
      <c r="E34" s="18" t="str">
        <f>Settings_Styling_Font_Body_Text</f>
        <v>Open Sans</v>
      </c>
      <c r="F34" s="18" t="str">
        <f>IF(Table_Styles[[#This Row],[Font Family]]&lt;&gt;"",Table_Styles[[#This Row],[Font Family]],IF(Table_Styles[[#This Row],[Font Family Default]]&lt;&gt;"",Table_Styles[[#This Row],[Font Family Default]],""))</f>
        <v>Open Sans</v>
      </c>
      <c r="G34" s="55"/>
      <c r="H34" s="40" t="s">
        <v>677</v>
      </c>
      <c r="I34" s="18" t="str">
        <f>IF(Table_Styles[[#This Row],[Font Size]]&lt;&gt;"",Table_Styles[[#This Row],[Font Size]],IF(Table_Styles[[#This Row],[Font Size Default]]&lt;&gt;"",Table_Styles[[#This Row],[Font Size Default]],""))</f>
        <v>12px</v>
      </c>
      <c r="J34" s="55"/>
      <c r="K34" s="38"/>
      <c r="L34" s="18" t="str">
        <f>IF(Table_Styles[[#This Row],[Font Weight]]&lt;&gt;"",Table_Styles[[#This Row],[Font Weight]],IF(Table_Styles[[#This Row],[Font Weight Default]]&lt;&gt;"",Table_Styles[[#This Row],[Font Weight Default]],""))</f>
        <v/>
      </c>
      <c r="M34" s="55"/>
      <c r="N34" s="38"/>
      <c r="O34" s="18" t="str">
        <f>IF(Table_Styles[[#This Row],[Colour]]&lt;&gt;"",Table_Styles[[#This Row],[Colour]],IF(Table_Styles[[#This Row],[Colour Default]]&lt;&gt;"",Table_Styles[[#This Row],[Colour Default]],""))</f>
        <v/>
      </c>
      <c r="P34" s="55"/>
      <c r="Q34" s="33" t="str">
        <f>Colour_Background_1</f>
        <v>#FFFFFF</v>
      </c>
      <c r="R34" s="18" t="str">
        <f>IF(Table_Styles[[#This Row],[Background]]&lt;&gt;"",Table_Styles[[#This Row],[Background]],IF(Table_Styles[[#This Row],[Background Default]]&lt;&gt;"",Table_Styles[[#This Row],[Background Default]],""))</f>
        <v>#FFFFFF</v>
      </c>
      <c r="S34" s="55"/>
      <c r="T34" s="38"/>
      <c r="U34" s="18" t="str">
        <f>IF(Table_Styles[[#This Row],[Border]]&lt;&gt;"",Table_Styles[[#This Row],[Border]],IF(Table_Styles[[#This Row],[Border Default]]&lt;&gt;"",Table_Styles[[#This Row],[Border Default]],""))</f>
        <v/>
      </c>
      <c r="V34" s="38"/>
      <c r="W34" s="38"/>
      <c r="X34" s="18" t="str">
        <f>IF(Table_Styles[[#This Row],[Border Radius]]&lt;&gt;"",Table_Styles[[#This Row],[Border Radius]],IF(Table_Styles[[#This Row],[Border Radius Default]]&lt;&gt;"",Table_Styles[[#This Row],[Border Radius Default]],""))</f>
        <v/>
      </c>
      <c r="Y34" s="55"/>
      <c r="Z34" s="38"/>
      <c r="AA34" s="18" t="str">
        <f>IF(Table_Styles[[#This Row],[MT]]&lt;&gt;"",Table_Styles[[#This Row],[MT]],IF(Table_Styles[[#This Row],[MT Default]]&lt;&gt;"",Table_Styles[[#This Row],[MT Default]],""))</f>
        <v/>
      </c>
      <c r="AB34" s="55"/>
      <c r="AC34" s="38"/>
      <c r="AD34" s="18" t="str">
        <f>IF(Table_Styles[[#This Row],[MR]]&lt;&gt;"",Table_Styles[[#This Row],[MR]],IF(Table_Styles[[#This Row],[MR Default]]&lt;&gt;"",Table_Styles[[#This Row],[MR Default]],""))</f>
        <v/>
      </c>
      <c r="AE34" s="55"/>
      <c r="AF34" s="38"/>
      <c r="AG34" s="18" t="str">
        <f>IF(Table_Styles[[#This Row],[MB]]&lt;&gt;"",Table_Styles[[#This Row],[MB]],IF(Table_Styles[[#This Row],[MB Default]]&lt;&gt;"",Table_Styles[[#This Row],[MB Default]],""))</f>
        <v/>
      </c>
      <c r="AH34" s="55"/>
      <c r="AI34" s="38"/>
      <c r="AJ34" s="18" t="str">
        <f>IF(Table_Styles[[#This Row],[ML]]&lt;&gt;"",Table_Styles[[#This Row],[ML]],IF(Table_Styles[[#This Row],[ML Default]]&lt;&gt;"",Table_Styles[[#This Row],[ML Default]],""))</f>
        <v/>
      </c>
      <c r="AK34" s="55"/>
      <c r="AL34" s="40" t="s">
        <v>648</v>
      </c>
      <c r="AM34" s="18" t="str">
        <f>IF(Table_Styles[[#This Row],[PT]]&lt;&gt;"",Table_Styles[[#This Row],[PT]],IF(Table_Styles[[#This Row],[PT Default]]&lt;&gt;"",Table_Styles[[#This Row],[PT Default]],""))</f>
        <v>20px</v>
      </c>
      <c r="AN34" s="55"/>
      <c r="AO34" s="40" t="s">
        <v>698</v>
      </c>
      <c r="AP34" s="18" t="str">
        <f>IF(Table_Styles[[#This Row],[PR]]&lt;&gt;"",Table_Styles[[#This Row],[PR]],IF(Table_Styles[[#This Row],[PR Default]]&lt;&gt;"",Table_Styles[[#This Row],[PR Default]],""))</f>
        <v>25px</v>
      </c>
      <c r="AQ34" s="55"/>
      <c r="AR34" s="40" t="s">
        <v>633</v>
      </c>
      <c r="AS34" s="18" t="str">
        <f>IF(Table_Styles[[#This Row],[PB]]&lt;&gt;"",Table_Styles[[#This Row],[PB]],IF(Table_Styles[[#This Row],[PB Default]]&lt;&gt;"",Table_Styles[[#This Row],[PB Default]],""))</f>
        <v>15px</v>
      </c>
      <c r="AT34" s="55"/>
      <c r="AU34" s="40" t="s">
        <v>656</v>
      </c>
      <c r="AV34" s="18" t="str">
        <f>IF(Table_Styles[[#This Row],[PL]]&lt;&gt;"",Table_Styles[[#This Row],[PL]],IF(Table_Styles[[#This Row],[PL Default]]&lt;&gt;"",Table_Styles[[#This Row],[PL Default]],""))</f>
        <v>10px</v>
      </c>
      <c r="AW34" s="55"/>
      <c r="AX34" s="38"/>
      <c r="AY34" s="18" t="str">
        <f>IF(Table_Styles[[#This Row],[BT]]&lt;&gt;"",Table_Styles[[#This Row],[BT]],IF(Table_Styles[[#This Row],[BT Default]]&lt;&gt;"",Table_Styles[[#This Row],[BT Default]],""))</f>
        <v/>
      </c>
      <c r="AZ34" s="55"/>
      <c r="BA34" s="38"/>
      <c r="BB34" s="18" t="str">
        <f>IF(Table_Styles[[#This Row],[BR]]&lt;&gt;"",Table_Styles[[#This Row],[BR]],IF(Table_Styles[[#This Row],[BR Default]]&lt;&gt;"",Table_Styles[[#This Row],[BR Default]],""))</f>
        <v/>
      </c>
      <c r="BC34" s="55"/>
      <c r="BD34" s="38"/>
      <c r="BE34" s="18" t="str">
        <f>IF(Table_Styles[[#This Row],[BB]]&lt;&gt;"",Table_Styles[[#This Row],[BB]],IF(Table_Styles[[#This Row],[BB Default]]&lt;&gt;"",Table_Styles[[#This Row],[BB Default]],""))</f>
        <v/>
      </c>
      <c r="BF34" s="55"/>
      <c r="BG34" s="38"/>
      <c r="BH34" s="18" t="str">
        <f>IF(Table_Styles[[#This Row],[BL]]&lt;&gt;"",Table_Styles[[#This Row],[BL]],IF(Table_Styles[[#This Row],[BL Default]]&lt;&gt;"",Table_Styles[[#This Row],[BL Default]],""))</f>
        <v/>
      </c>
      <c r="BI34" s="38"/>
      <c r="BJ34" s="38"/>
      <c r="BK34" s="18" t="str">
        <f>IF(Table_Styles[[#This Row],[Width]]&lt;&gt;"",Table_Styles[[#This Row],[Width]],IF(Table_Styles[[#This Row],[Width Default]]&lt;&gt;"",Table_Styles[[#This Row],[Width Default]],""))</f>
        <v/>
      </c>
      <c r="BL34" s="38"/>
      <c r="BM34" s="40" t="s">
        <v>699</v>
      </c>
      <c r="BN34" s="18" t="str">
        <f>IF(Table_Styles[[#This Row],[Height]]&lt;&gt;"",Table_Styles[[#This Row],[Height]],IF(Table_Styles[[#This Row],[Height Default]]&lt;&gt;"",Table_Styles[[#This Row],[Height Default]],""))</f>
        <v>300px</v>
      </c>
      <c r="BO34" s="18"/>
      <c r="BP34" s="18"/>
      <c r="BQ34" s="18" t="str">
        <f>IF(Table_Styles[[#This Row],[Top]]&lt;&gt;"",Table_Styles[[#This Row],[Top]],IF(Table_Styles[[#This Row],[Top Default]]&lt;&gt;"",Table_Styles[[#This Row],[Top Default]],""))</f>
        <v/>
      </c>
      <c r="BR34" s="18"/>
      <c r="BS34" s="18"/>
      <c r="BT34" s="18" t="str">
        <f>IF(Table_Styles[[#This Row],[Right]]&lt;&gt;"",Table_Styles[[#This Row],[Right]],IF(Table_Styles[[#This Row],[Right Default]]&lt;&gt;"",Table_Styles[[#This Row],[Right Default]],""))</f>
        <v/>
      </c>
      <c r="BU34" s="18"/>
      <c r="BV34" s="18"/>
      <c r="BW34" s="18" t="str">
        <f>IF(Table_Styles[[#This Row],[Bottom]]&lt;&gt;"",Table_Styles[[#This Row],[Bottom]],IF(Table_Styles[[#This Row],[Bottom Default]]&lt;&gt;"",Table_Styles[[#This Row],[Bottom Default]],""))</f>
        <v/>
      </c>
      <c r="BX34" s="18"/>
      <c r="BY34" s="18"/>
      <c r="BZ34" s="18" t="str">
        <f>IF(Table_Styles[[#This Row],[Left]]&lt;&gt;"",Table_Styles[[#This Row],[Left]],IF(Table_Styles[[#This Row],[Left Default]]&lt;&gt;"",Table_Styles[[#This Row],[Left Default]],""))</f>
        <v/>
      </c>
      <c r="CA34" s="55"/>
      <c r="CB34" s="20" t="str">
        <f>IF(AND(Table_Styles[[#This Row],[Selector]]&lt;&gt;"",Table_Styles[[#This Row],[Font Family Used]]&lt;&gt;"",Table_Styles[[#This Row],[Font Weight Used]]&lt;&gt;""),Table_Styles[[#This Row],[Font Family Used]]&amp;" "&amp;Table_Styles[[#This Row],[Font Weight Used]],"")</f>
        <v/>
      </c>
      <c r="CC34" s="20" t="str">
        <f ca="1">IF(AND(Table_Styles[[#This Row],[Selector]],COUNTIF(OFFSET(CC:CC,0,0,ROW()-1,1),"="&amp;Table_Styles[[#This Row],[Font]])=0),Table_Styles[[#This Row],[Font]],"")</f>
        <v/>
      </c>
      <c r="CD34" s="20" t="str">
        <f ca="1">IF(Table_Styles[[#This Row],[Unique Font]]&lt;&gt;"",
"{""fontFamily"":"""&amp;Table_Styles[[#This Row],[Font Family Used]]&amp;""",""fontWeight"":"&amp;Table_Styles[[#This Row],[Font Weight Used]]&amp;"}","")</f>
        <v/>
      </c>
      <c r="CE3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12px;background: #FFFFFF;padding-top: 20px;padding-right: 25px;padding-bottom: 15px;padding-left: 10px;height: 300px</v>
      </c>
      <c r="CF34" s="20" t="str">
        <f>IF(AND(Table_Styles[[#This Row],[Selector]]&lt;&gt;"", Table_Styles[[#This Row],[Config Properties]]&lt;&gt;""),
Table_Styles[[#This Row],[Selector]]&amp;" { "&amp;Table_Styles[[#This Row],[Config Properties]]&amp;" }","")</f>
        <v>formly-field div.terms-and-conditions { font-family: 'Open Sans';font-size: 12px;background: #FFFFFF;padding-top: 20px;padding-right: 25px;padding-bottom: 15px;padding-left: 10px;height: 300px }</v>
      </c>
      <c r="CG34" s="20" t="str">
        <f xml:space="preserve">
SUBSTITUTE(SUBSTITUTE(SUBSTITUTE(SUBSTITUTE(SUBSTITUTE(SUBSTITUTE(SUBSTITUTE(SUBSTITUTE(Table_Styles[[#This Row],[Config]],
" {","{"),
"{ ","{"),
" }","}"),
"} ","}"),
" ,",","),
", ",","),
" :",":"),
": ",":")</f>
        <v>formly-field div.terms-and-conditions{font-family:'Open Sans';font-size:12px;background:#FFFFFF;padding-top:20px;padding-right:25px;padding-bottom:15px;padding-left:10px;height:300px}</v>
      </c>
    </row>
    <row r="35" spans="2:85" ht="21" customHeight="1">
      <c r="B35" s="41" t="s">
        <v>700</v>
      </c>
      <c r="C35" s="92" t="s">
        <v>701</v>
      </c>
      <c r="D35" s="55"/>
      <c r="E35" s="38"/>
      <c r="F35" s="18" t="str">
        <f>IF(Table_Styles[[#This Row],[Font Family]]&lt;&gt;"",Table_Styles[[#This Row],[Font Family]],IF(Table_Styles[[#This Row],[Font Family Default]]&lt;&gt;"",Table_Styles[[#This Row],[Font Family Default]],""))</f>
        <v/>
      </c>
      <c r="G35" s="55"/>
      <c r="H35" s="40"/>
      <c r="I35" s="18" t="str">
        <f>IF(Table_Styles[[#This Row],[Font Size]]&lt;&gt;"",Table_Styles[[#This Row],[Font Size]],IF(Table_Styles[[#This Row],[Font Size Default]]&lt;&gt;"",Table_Styles[[#This Row],[Font Size Default]],""))</f>
        <v/>
      </c>
      <c r="J35" s="55"/>
      <c r="K35" s="38"/>
      <c r="L35" s="18" t="str">
        <f>IF(Table_Styles[[#This Row],[Font Weight]]&lt;&gt;"",Table_Styles[[#This Row],[Font Weight]],IF(Table_Styles[[#This Row],[Font Weight Default]]&lt;&gt;"",Table_Styles[[#This Row],[Font Weight Default]],""))</f>
        <v/>
      </c>
      <c r="M35" s="36"/>
      <c r="N35" s="38"/>
      <c r="O35" s="18" t="str">
        <f>IF(Table_Styles[[#This Row],[Colour]]&lt;&gt;"",Table_Styles[[#This Row],[Colour]],IF(Table_Styles[[#This Row],[Colour Default]]&lt;&gt;"",Table_Styles[[#This Row],[Colour Default]],""))</f>
        <v/>
      </c>
      <c r="P35" s="55"/>
      <c r="Q35" s="40"/>
      <c r="R35" s="18" t="str">
        <f>IF(Table_Styles[[#This Row],[Background]]&lt;&gt;"",Table_Styles[[#This Row],[Background]],IF(Table_Styles[[#This Row],[Background Default]]&lt;&gt;"",Table_Styles[[#This Row],[Background Default]],""))</f>
        <v/>
      </c>
      <c r="S35" s="55"/>
      <c r="T35" s="38"/>
      <c r="U35" s="18" t="str">
        <f>IF(Table_Styles[[#This Row],[Border]]&lt;&gt;"",Table_Styles[[#This Row],[Border]],IF(Table_Styles[[#This Row],[Border Default]]&lt;&gt;"",Table_Styles[[#This Row],[Border Default]],""))</f>
        <v/>
      </c>
      <c r="V35" s="38"/>
      <c r="W35" s="38"/>
      <c r="X35" s="18" t="str">
        <f>IF(Table_Styles[[#This Row],[Border Radius]]&lt;&gt;"",Table_Styles[[#This Row],[Border Radius]],IF(Table_Styles[[#This Row],[Border Radius Default]]&lt;&gt;"",Table_Styles[[#This Row],[Border Radius Default]],""))</f>
        <v/>
      </c>
      <c r="Y35" s="55"/>
      <c r="Z35" s="38"/>
      <c r="AA35" s="18" t="str">
        <f>IF(Table_Styles[[#This Row],[MT]]&lt;&gt;"",Table_Styles[[#This Row],[MT]],IF(Table_Styles[[#This Row],[MT Default]]&lt;&gt;"",Table_Styles[[#This Row],[MT Default]],""))</f>
        <v/>
      </c>
      <c r="AB35" s="55"/>
      <c r="AC35" s="38"/>
      <c r="AD35" s="18" t="str">
        <f>IF(Table_Styles[[#This Row],[MR]]&lt;&gt;"",Table_Styles[[#This Row],[MR]],IF(Table_Styles[[#This Row],[MR Default]]&lt;&gt;"",Table_Styles[[#This Row],[MR Default]],""))</f>
        <v/>
      </c>
      <c r="AE35" s="55"/>
      <c r="AF35" s="38"/>
      <c r="AG35" s="18" t="str">
        <f>IF(Table_Styles[[#This Row],[MB]]&lt;&gt;"",Table_Styles[[#This Row],[MB]],IF(Table_Styles[[#This Row],[MB Default]]&lt;&gt;"",Table_Styles[[#This Row],[MB Default]],""))</f>
        <v/>
      </c>
      <c r="AH35" s="55"/>
      <c r="AI35" s="40" t="s">
        <v>633</v>
      </c>
      <c r="AJ35" s="18" t="str">
        <f>IF(Table_Styles[[#This Row],[ML]]&lt;&gt;"",Table_Styles[[#This Row],[ML]],IF(Table_Styles[[#This Row],[ML Default]]&lt;&gt;"",Table_Styles[[#This Row],[ML Default]],""))</f>
        <v>15px</v>
      </c>
      <c r="AK35" s="55"/>
      <c r="AL35" s="40"/>
      <c r="AM35" s="18" t="str">
        <f>IF(Table_Styles[[#This Row],[PT]]&lt;&gt;"",Table_Styles[[#This Row],[PT]],IF(Table_Styles[[#This Row],[PT Default]]&lt;&gt;"",Table_Styles[[#This Row],[PT Default]],""))</f>
        <v/>
      </c>
      <c r="AN35" s="55"/>
      <c r="AO35" s="40"/>
      <c r="AP35" s="18" t="str">
        <f>IF(Table_Styles[[#This Row],[PR]]&lt;&gt;"",Table_Styles[[#This Row],[PR]],IF(Table_Styles[[#This Row],[PR Default]]&lt;&gt;"",Table_Styles[[#This Row],[PR Default]],""))</f>
        <v/>
      </c>
      <c r="AQ35" s="55"/>
      <c r="AR35" s="40"/>
      <c r="AS35" s="18" t="str">
        <f>IF(Table_Styles[[#This Row],[PB]]&lt;&gt;"",Table_Styles[[#This Row],[PB]],IF(Table_Styles[[#This Row],[PB Default]]&lt;&gt;"",Table_Styles[[#This Row],[PB Default]],""))</f>
        <v/>
      </c>
      <c r="AT35" s="55"/>
      <c r="AU35" s="40"/>
      <c r="AV35" s="18" t="str">
        <f>IF(Table_Styles[[#This Row],[PL]]&lt;&gt;"",Table_Styles[[#This Row],[PL]],IF(Table_Styles[[#This Row],[PL Default]]&lt;&gt;"",Table_Styles[[#This Row],[PL Default]],""))</f>
        <v/>
      </c>
      <c r="AW35" s="55"/>
      <c r="AX35" s="38"/>
      <c r="AY35" s="18" t="str">
        <f>IF(Table_Styles[[#This Row],[BT]]&lt;&gt;"",Table_Styles[[#This Row],[BT]],IF(Table_Styles[[#This Row],[BT Default]]&lt;&gt;"",Table_Styles[[#This Row],[BT Default]],""))</f>
        <v/>
      </c>
      <c r="AZ35" s="55"/>
      <c r="BA35" s="38"/>
      <c r="BB35" s="18" t="str">
        <f>IF(Table_Styles[[#This Row],[BR]]&lt;&gt;"",Table_Styles[[#This Row],[BR]],IF(Table_Styles[[#This Row],[BR Default]]&lt;&gt;"",Table_Styles[[#This Row],[BR Default]],""))</f>
        <v/>
      </c>
      <c r="BC35" s="55"/>
      <c r="BD35" s="38"/>
      <c r="BE35" s="18" t="str">
        <f>IF(Table_Styles[[#This Row],[BB]]&lt;&gt;"",Table_Styles[[#This Row],[BB]],IF(Table_Styles[[#This Row],[BB Default]]&lt;&gt;"",Table_Styles[[#This Row],[BB Default]],""))</f>
        <v/>
      </c>
      <c r="BF35" s="55"/>
      <c r="BG35" s="38"/>
      <c r="BH35" s="18" t="str">
        <f>IF(Table_Styles[[#This Row],[BL]]&lt;&gt;"",Table_Styles[[#This Row],[BL]],IF(Table_Styles[[#This Row],[BL Default]]&lt;&gt;"",Table_Styles[[#This Row],[BL Default]],""))</f>
        <v/>
      </c>
      <c r="BI35" s="38"/>
      <c r="BJ35" s="38"/>
      <c r="BK35" s="18" t="str">
        <f>IF(Table_Styles[[#This Row],[Width]]&lt;&gt;"",Table_Styles[[#This Row],[Width]],IF(Table_Styles[[#This Row],[Width Default]]&lt;&gt;"",Table_Styles[[#This Row],[Width Default]],""))</f>
        <v/>
      </c>
      <c r="BL35" s="38"/>
      <c r="BM35" s="40"/>
      <c r="BN35" s="18" t="str">
        <f>IF(Table_Styles[[#This Row],[Height]]&lt;&gt;"",Table_Styles[[#This Row],[Height]],IF(Table_Styles[[#This Row],[Height Default]]&lt;&gt;"",Table_Styles[[#This Row],[Height Default]],""))</f>
        <v/>
      </c>
      <c r="BO35" s="18"/>
      <c r="BP35" s="18"/>
      <c r="BQ35" s="18" t="str">
        <f>IF(Table_Styles[[#This Row],[Top]]&lt;&gt;"",Table_Styles[[#This Row],[Top]],IF(Table_Styles[[#This Row],[Top Default]]&lt;&gt;"",Table_Styles[[#This Row],[Top Default]],""))</f>
        <v/>
      </c>
      <c r="BR35" s="18"/>
      <c r="BS35" s="18"/>
      <c r="BT35" s="18" t="str">
        <f>IF(Table_Styles[[#This Row],[Right]]&lt;&gt;"",Table_Styles[[#This Row],[Right]],IF(Table_Styles[[#This Row],[Right Default]]&lt;&gt;"",Table_Styles[[#This Row],[Right Default]],""))</f>
        <v/>
      </c>
      <c r="BU35" s="18"/>
      <c r="BV35" s="18"/>
      <c r="BW35" s="18" t="str">
        <f>IF(Table_Styles[[#This Row],[Bottom]]&lt;&gt;"",Table_Styles[[#This Row],[Bottom]],IF(Table_Styles[[#This Row],[Bottom Default]]&lt;&gt;"",Table_Styles[[#This Row],[Bottom Default]],""))</f>
        <v/>
      </c>
      <c r="BX35" s="18"/>
      <c r="BY35" s="18"/>
      <c r="BZ35" s="18" t="str">
        <f>IF(Table_Styles[[#This Row],[Left]]&lt;&gt;"",Table_Styles[[#This Row],[Left]],IF(Table_Styles[[#This Row],[Left Default]]&lt;&gt;"",Table_Styles[[#This Row],[Left Default]],""))</f>
        <v/>
      </c>
      <c r="CA35" s="55"/>
      <c r="CB35" s="20" t="str">
        <f>IF(AND(Table_Styles[[#This Row],[Selector]]&lt;&gt;"",Table_Styles[[#This Row],[Font Family Used]]&lt;&gt;"",Table_Styles[[#This Row],[Font Weight Used]]&lt;&gt;""),Table_Styles[[#This Row],[Font Family Used]]&amp;" "&amp;Table_Styles[[#This Row],[Font Weight Used]],"")</f>
        <v/>
      </c>
      <c r="CC35" s="20" t="str">
        <f ca="1">IF(AND(Table_Styles[[#This Row],[Selector]],COUNTIF(OFFSET(CC:CC,0,0,ROW()-1,1),"="&amp;Table_Styles[[#This Row],[Font]])=0),Table_Styles[[#This Row],[Font]],"")</f>
        <v/>
      </c>
      <c r="CD35" s="20" t="str">
        <f ca="1">IF(Table_Styles[[#This Row],[Unique Font]]&lt;&gt;"",
"{""fontFamily"":"""&amp;Table_Styles[[#This Row],[Font Family Used]]&amp;""",""fontWeight"":"&amp;Table_Styles[[#This Row],[Font Weight Used]]&amp;"}","")</f>
        <v/>
      </c>
      <c r="CE3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5" s="20" t="str">
        <f>IF(AND(Table_Styles[[#This Row],[Selector]]&lt;&gt;"", Table_Styles[[#This Row],[Config Properties]]&lt;&gt;""),
Table_Styles[[#This Row],[Selector]]&amp;" { "&amp;Table_Styles[[#This Row],[Config Properties]]&amp;" }","")</f>
        <v>formly-field div.terms-and-conditions p { margin-left: 15px }</v>
      </c>
      <c r="CG35" s="20" t="str">
        <f xml:space="preserve">
SUBSTITUTE(SUBSTITUTE(SUBSTITUTE(SUBSTITUTE(SUBSTITUTE(SUBSTITUTE(SUBSTITUTE(SUBSTITUTE(Table_Styles[[#This Row],[Config]],
" {","{"),
"{ ","{"),
" }","}"),
"} ","}"),
" ,",","),
", ",","),
" :",":"),
": ",":")</f>
        <v>formly-field div.terms-and-conditions p{margin-left:15px}</v>
      </c>
    </row>
    <row r="36" spans="2:85" ht="21" customHeight="1">
      <c r="B36" s="41" t="s">
        <v>702</v>
      </c>
      <c r="C36" s="92" t="s">
        <v>703</v>
      </c>
      <c r="D36" s="55"/>
      <c r="E36" s="38"/>
      <c r="F36" s="18" t="str">
        <f>IF(Table_Styles[[#This Row],[Font Family]]&lt;&gt;"",Table_Styles[[#This Row],[Font Family]],IF(Table_Styles[[#This Row],[Font Family Default]]&lt;&gt;"",Table_Styles[[#This Row],[Font Family Default]],""))</f>
        <v/>
      </c>
      <c r="G36" s="55"/>
      <c r="H36" s="40"/>
      <c r="I36" s="18" t="str">
        <f>IF(Table_Styles[[#This Row],[Font Size]]&lt;&gt;"",Table_Styles[[#This Row],[Font Size]],IF(Table_Styles[[#This Row],[Font Size Default]]&lt;&gt;"",Table_Styles[[#This Row],[Font Size Default]],""))</f>
        <v/>
      </c>
      <c r="J36" s="55"/>
      <c r="K36" s="38"/>
      <c r="L36" s="18" t="str">
        <f>IF(Table_Styles[[#This Row],[Font Weight]]&lt;&gt;"",Table_Styles[[#This Row],[Font Weight]],IF(Table_Styles[[#This Row],[Font Weight Default]]&lt;&gt;"",Table_Styles[[#This Row],[Font Weight Default]],""))</f>
        <v/>
      </c>
      <c r="M36" s="55"/>
      <c r="N36" s="38"/>
      <c r="O36" s="18" t="str">
        <f>IF(Table_Styles[[#This Row],[Colour]]&lt;&gt;"",Table_Styles[[#This Row],[Colour]],IF(Table_Styles[[#This Row],[Colour Default]]&lt;&gt;"",Table_Styles[[#This Row],[Colour Default]],""))</f>
        <v/>
      </c>
      <c r="P36" s="55"/>
      <c r="Q36" s="40"/>
      <c r="R36" s="18" t="str">
        <f>IF(Table_Styles[[#This Row],[Background]]&lt;&gt;"",Table_Styles[[#This Row],[Background]],IF(Table_Styles[[#This Row],[Background Default]]&lt;&gt;"",Table_Styles[[#This Row],[Background Default]],""))</f>
        <v/>
      </c>
      <c r="S36" s="55"/>
      <c r="T36" s="38"/>
      <c r="U36" s="18" t="str">
        <f>IF(Table_Styles[[#This Row],[Border]]&lt;&gt;"",Table_Styles[[#This Row],[Border]],IF(Table_Styles[[#This Row],[Border Default]]&lt;&gt;"",Table_Styles[[#This Row],[Border Default]],""))</f>
        <v/>
      </c>
      <c r="V36" s="38"/>
      <c r="W36" s="38"/>
      <c r="X36" s="18" t="str">
        <f>IF(Table_Styles[[#This Row],[Border Radius]]&lt;&gt;"",Table_Styles[[#This Row],[Border Radius]],IF(Table_Styles[[#This Row],[Border Radius Default]]&lt;&gt;"",Table_Styles[[#This Row],[Border Radius Default]],""))</f>
        <v/>
      </c>
      <c r="Y36" s="55"/>
      <c r="Z36" s="38"/>
      <c r="AA36" s="18" t="str">
        <f>IF(Table_Styles[[#This Row],[MT]]&lt;&gt;"",Table_Styles[[#This Row],[MT]],IF(Table_Styles[[#This Row],[MT Default]]&lt;&gt;"",Table_Styles[[#This Row],[MT Default]],""))</f>
        <v/>
      </c>
      <c r="AB36" s="55"/>
      <c r="AC36" s="38"/>
      <c r="AD36" s="18" t="str">
        <f>IF(Table_Styles[[#This Row],[MR]]&lt;&gt;"",Table_Styles[[#This Row],[MR]],IF(Table_Styles[[#This Row],[MR Default]]&lt;&gt;"",Table_Styles[[#This Row],[MR Default]],""))</f>
        <v/>
      </c>
      <c r="AE36" s="55"/>
      <c r="AF36" s="38"/>
      <c r="AG36" s="18" t="str">
        <f>IF(Table_Styles[[#This Row],[MB]]&lt;&gt;"",Table_Styles[[#This Row],[MB]],IF(Table_Styles[[#This Row],[MB Default]]&lt;&gt;"",Table_Styles[[#This Row],[MB Default]],""))</f>
        <v/>
      </c>
      <c r="AH36" s="55"/>
      <c r="AI36" s="40"/>
      <c r="AJ36" s="18" t="str">
        <f>IF(Table_Styles[[#This Row],[ML]]&lt;&gt;"",Table_Styles[[#This Row],[ML]],IF(Table_Styles[[#This Row],[ML Default]]&lt;&gt;"",Table_Styles[[#This Row],[ML Default]],""))</f>
        <v/>
      </c>
      <c r="AK36" s="55"/>
      <c r="AL36" s="40"/>
      <c r="AM36" s="18" t="str">
        <f>IF(Table_Styles[[#This Row],[PT]]&lt;&gt;"",Table_Styles[[#This Row],[PT]],IF(Table_Styles[[#This Row],[PT Default]]&lt;&gt;"",Table_Styles[[#This Row],[PT Default]],""))</f>
        <v/>
      </c>
      <c r="AN36" s="55"/>
      <c r="AO36" s="40"/>
      <c r="AP36" s="18" t="str">
        <f>IF(Table_Styles[[#This Row],[PR]]&lt;&gt;"",Table_Styles[[#This Row],[PR]],IF(Table_Styles[[#This Row],[PR Default]]&lt;&gt;"",Table_Styles[[#This Row],[PR Default]],""))</f>
        <v/>
      </c>
      <c r="AQ36" s="55"/>
      <c r="AR36" s="40"/>
      <c r="AS36" s="18" t="str">
        <f>IF(Table_Styles[[#This Row],[PB]]&lt;&gt;"",Table_Styles[[#This Row],[PB]],IF(Table_Styles[[#This Row],[PB Default]]&lt;&gt;"",Table_Styles[[#This Row],[PB Default]],""))</f>
        <v/>
      </c>
      <c r="AT36" s="55"/>
      <c r="AU36" s="40" t="s">
        <v>634</v>
      </c>
      <c r="AV36" s="18" t="str">
        <f>IF(Table_Styles[[#This Row],[PL]]&lt;&gt;"",Table_Styles[[#This Row],[PL]],IF(Table_Styles[[#This Row],[PL Default]]&lt;&gt;"",Table_Styles[[#This Row],[PL Default]],""))</f>
        <v>30px</v>
      </c>
      <c r="AW36" s="55"/>
      <c r="AX36" s="38"/>
      <c r="AY36" s="18" t="str">
        <f>IF(Table_Styles[[#This Row],[BT]]&lt;&gt;"",Table_Styles[[#This Row],[BT]],IF(Table_Styles[[#This Row],[BT Default]]&lt;&gt;"",Table_Styles[[#This Row],[BT Default]],""))</f>
        <v/>
      </c>
      <c r="AZ36" s="55"/>
      <c r="BA36" s="38"/>
      <c r="BB36" s="18" t="str">
        <f>IF(Table_Styles[[#This Row],[BR]]&lt;&gt;"",Table_Styles[[#This Row],[BR]],IF(Table_Styles[[#This Row],[BR Default]]&lt;&gt;"",Table_Styles[[#This Row],[BR Default]],""))</f>
        <v/>
      </c>
      <c r="BC36" s="55"/>
      <c r="BD36" s="38"/>
      <c r="BE36" s="18" t="str">
        <f>IF(Table_Styles[[#This Row],[BB]]&lt;&gt;"",Table_Styles[[#This Row],[BB]],IF(Table_Styles[[#This Row],[BB Default]]&lt;&gt;"",Table_Styles[[#This Row],[BB Default]],""))</f>
        <v/>
      </c>
      <c r="BF36" s="55"/>
      <c r="BG36" s="38"/>
      <c r="BH36" s="18" t="str">
        <f>IF(Table_Styles[[#This Row],[BL]]&lt;&gt;"",Table_Styles[[#This Row],[BL]],IF(Table_Styles[[#This Row],[BL Default]]&lt;&gt;"",Table_Styles[[#This Row],[BL Default]],""))</f>
        <v/>
      </c>
      <c r="BI36" s="38"/>
      <c r="BJ36" s="38"/>
      <c r="BK36" s="18" t="str">
        <f>IF(Table_Styles[[#This Row],[Width]]&lt;&gt;"",Table_Styles[[#This Row],[Width]],IF(Table_Styles[[#This Row],[Width Default]]&lt;&gt;"",Table_Styles[[#This Row],[Width Default]],""))</f>
        <v/>
      </c>
      <c r="BL36" s="38"/>
      <c r="BM36" s="40"/>
      <c r="BN36" s="18" t="str">
        <f>IF(Table_Styles[[#This Row],[Height]]&lt;&gt;"",Table_Styles[[#This Row],[Height]],IF(Table_Styles[[#This Row],[Height Default]]&lt;&gt;"",Table_Styles[[#This Row],[Height Default]],""))</f>
        <v/>
      </c>
      <c r="BO36" s="18"/>
      <c r="BP36" s="18"/>
      <c r="BQ36" s="18" t="str">
        <f>IF(Table_Styles[[#This Row],[Top]]&lt;&gt;"",Table_Styles[[#This Row],[Top]],IF(Table_Styles[[#This Row],[Top Default]]&lt;&gt;"",Table_Styles[[#This Row],[Top Default]],""))</f>
        <v/>
      </c>
      <c r="BR36" s="18"/>
      <c r="BS36" s="18"/>
      <c r="BT36" s="18" t="str">
        <f>IF(Table_Styles[[#This Row],[Right]]&lt;&gt;"",Table_Styles[[#This Row],[Right]],IF(Table_Styles[[#This Row],[Right Default]]&lt;&gt;"",Table_Styles[[#This Row],[Right Default]],""))</f>
        <v/>
      </c>
      <c r="BU36" s="18"/>
      <c r="BV36" s="18"/>
      <c r="BW36" s="18" t="str">
        <f>IF(Table_Styles[[#This Row],[Bottom]]&lt;&gt;"",Table_Styles[[#This Row],[Bottom]],IF(Table_Styles[[#This Row],[Bottom Default]]&lt;&gt;"",Table_Styles[[#This Row],[Bottom Default]],""))</f>
        <v/>
      </c>
      <c r="BX36" s="18"/>
      <c r="BY36" s="18"/>
      <c r="BZ36" s="18" t="str">
        <f>IF(Table_Styles[[#This Row],[Left]]&lt;&gt;"",Table_Styles[[#This Row],[Left]],IF(Table_Styles[[#This Row],[Left Default]]&lt;&gt;"",Table_Styles[[#This Row],[Left Default]],""))</f>
        <v/>
      </c>
      <c r="CA36" s="55"/>
      <c r="CB36" s="20" t="str">
        <f>IF(AND(Table_Styles[[#This Row],[Selector]]&lt;&gt;"",Table_Styles[[#This Row],[Font Family Used]]&lt;&gt;"",Table_Styles[[#This Row],[Font Weight Used]]&lt;&gt;""),Table_Styles[[#This Row],[Font Family Used]]&amp;" "&amp;Table_Styles[[#This Row],[Font Weight Used]],"")</f>
        <v/>
      </c>
      <c r="CC36" s="20" t="str">
        <f ca="1">IF(AND(Table_Styles[[#This Row],[Selector]],COUNTIF(OFFSET(CC:CC,0,0,ROW()-1,1),"="&amp;Table_Styles[[#This Row],[Font]])=0),Table_Styles[[#This Row],[Font]],"")</f>
        <v/>
      </c>
      <c r="CD36" s="20" t="str">
        <f ca="1">IF(Table_Styles[[#This Row],[Unique Font]]&lt;&gt;"",
"{""fontFamily"":"""&amp;Table_Styles[[#This Row],[Font Family Used]]&amp;""",""fontWeight"":"&amp;Table_Styles[[#This Row],[Font Weight Used]]&amp;"}","")</f>
        <v/>
      </c>
      <c r="CE3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6" s="20" t="str">
        <f>IF(AND(Table_Styles[[#This Row],[Selector]]&lt;&gt;"", Table_Styles[[#This Row],[Config Properties]]&lt;&gt;""),
Table_Styles[[#This Row],[Selector]]&amp;" { "&amp;Table_Styles[[#This Row],[Config Properties]]&amp;" }","")</f>
        <v>formly-field div.terms-and-conditions ol { padding-left: 30px }</v>
      </c>
      <c r="CG36" s="20" t="str">
        <f xml:space="preserve">
SUBSTITUTE(SUBSTITUTE(SUBSTITUTE(SUBSTITUTE(SUBSTITUTE(SUBSTITUTE(SUBSTITUTE(SUBSTITUTE(Table_Styles[[#This Row],[Config]],
" {","{"),
"{ ","{"),
" }","}"),
"} ","}"),
" ,",","),
", ",","),
" :",":"),
": ",":")</f>
        <v>formly-field div.terms-and-conditions ol{padding-left:30px}</v>
      </c>
    </row>
    <row r="37" spans="2:85" ht="21" customHeight="1">
      <c r="B37" s="41" t="s">
        <v>704</v>
      </c>
      <c r="C37" s="92" t="s">
        <v>705</v>
      </c>
      <c r="D37" s="55"/>
      <c r="E37" s="38"/>
      <c r="F37" s="18" t="str">
        <f>IF(Table_Styles[[#This Row],[Font Family]]&lt;&gt;"",Table_Styles[[#This Row],[Font Family]],IF(Table_Styles[[#This Row],[Font Family Default]]&lt;&gt;"",Table_Styles[[#This Row],[Font Family Default]],""))</f>
        <v/>
      </c>
      <c r="G37" s="55"/>
      <c r="H37" s="40"/>
      <c r="I37" s="18" t="str">
        <f>IF(Table_Styles[[#This Row],[Font Size]]&lt;&gt;"",Table_Styles[[#This Row],[Font Size]],IF(Table_Styles[[#This Row],[Font Size Default]]&lt;&gt;"",Table_Styles[[#This Row],[Font Size Default]],""))</f>
        <v/>
      </c>
      <c r="J37" s="55"/>
      <c r="K37" s="38"/>
      <c r="L37" s="18" t="str">
        <f>IF(Table_Styles[[#This Row],[Font Weight]]&lt;&gt;"",Table_Styles[[#This Row],[Font Weight]],IF(Table_Styles[[#This Row],[Font Weight Default]]&lt;&gt;"",Table_Styles[[#This Row],[Font Weight Default]],""))</f>
        <v/>
      </c>
      <c r="M37" s="55"/>
      <c r="N37" s="38"/>
      <c r="O37" s="18" t="str">
        <f>IF(Table_Styles[[#This Row],[Colour]]&lt;&gt;"",Table_Styles[[#This Row],[Colour]],IF(Table_Styles[[#This Row],[Colour Default]]&lt;&gt;"",Table_Styles[[#This Row],[Colour Default]],""))</f>
        <v/>
      </c>
      <c r="P37" s="55"/>
      <c r="Q37" s="40"/>
      <c r="R37" s="18" t="str">
        <f>IF(Table_Styles[[#This Row],[Background]]&lt;&gt;"",Table_Styles[[#This Row],[Background]],IF(Table_Styles[[#This Row],[Background Default]]&lt;&gt;"",Table_Styles[[#This Row],[Background Default]],""))</f>
        <v/>
      </c>
      <c r="S37" s="55"/>
      <c r="T37" s="38"/>
      <c r="U37" s="18" t="str">
        <f>IF(Table_Styles[[#This Row],[Border]]&lt;&gt;"",Table_Styles[[#This Row],[Border]],IF(Table_Styles[[#This Row],[Border Default]]&lt;&gt;"",Table_Styles[[#This Row],[Border Default]],""))</f>
        <v/>
      </c>
      <c r="V37" s="38"/>
      <c r="W37" s="38"/>
      <c r="X37" s="18" t="str">
        <f>IF(Table_Styles[[#This Row],[Border Radius]]&lt;&gt;"",Table_Styles[[#This Row],[Border Radius]],IF(Table_Styles[[#This Row],[Border Radius Default]]&lt;&gt;"",Table_Styles[[#This Row],[Border Radius Default]],""))</f>
        <v/>
      </c>
      <c r="Y37" s="55"/>
      <c r="Z37" s="38"/>
      <c r="AA37" s="18" t="str">
        <f>IF(Table_Styles[[#This Row],[MT]]&lt;&gt;"",Table_Styles[[#This Row],[MT]],IF(Table_Styles[[#This Row],[MT Default]]&lt;&gt;"",Table_Styles[[#This Row],[MT Default]],""))</f>
        <v/>
      </c>
      <c r="AB37" s="55"/>
      <c r="AC37" s="38"/>
      <c r="AD37" s="18" t="str">
        <f>IF(Table_Styles[[#This Row],[MR]]&lt;&gt;"",Table_Styles[[#This Row],[MR]],IF(Table_Styles[[#This Row],[MR Default]]&lt;&gt;"",Table_Styles[[#This Row],[MR Default]],""))</f>
        <v/>
      </c>
      <c r="AE37" s="55"/>
      <c r="AF37" s="40"/>
      <c r="AG37" s="18" t="str">
        <f>IF(Table_Styles[[#This Row],[MB]]&lt;&gt;"",Table_Styles[[#This Row],[MB]],IF(Table_Styles[[#This Row],[MB Default]]&lt;&gt;"",Table_Styles[[#This Row],[MB Default]],""))</f>
        <v/>
      </c>
      <c r="AH37" s="55"/>
      <c r="AI37" s="38"/>
      <c r="AJ37" s="18" t="str">
        <f>IF(Table_Styles[[#This Row],[ML]]&lt;&gt;"",Table_Styles[[#This Row],[ML]],IF(Table_Styles[[#This Row],[ML Default]]&lt;&gt;"",Table_Styles[[#This Row],[ML Default]],""))</f>
        <v/>
      </c>
      <c r="AK37" s="55"/>
      <c r="AL37" s="40"/>
      <c r="AM37" s="18" t="str">
        <f>IF(Table_Styles[[#This Row],[PT]]&lt;&gt;"",Table_Styles[[#This Row],[PT]],IF(Table_Styles[[#This Row],[PT Default]]&lt;&gt;"",Table_Styles[[#This Row],[PT Default]],""))</f>
        <v/>
      </c>
      <c r="AN37" s="55"/>
      <c r="AO37" s="40"/>
      <c r="AP37" s="18" t="str">
        <f>IF(Table_Styles[[#This Row],[PR]]&lt;&gt;"",Table_Styles[[#This Row],[PR]],IF(Table_Styles[[#This Row],[PR Default]]&lt;&gt;"",Table_Styles[[#This Row],[PR Default]],""))</f>
        <v/>
      </c>
      <c r="AQ37" s="55"/>
      <c r="AR37" s="40"/>
      <c r="AS37" s="18" t="str">
        <f>IF(Table_Styles[[#This Row],[PB]]&lt;&gt;"",Table_Styles[[#This Row],[PB]],IF(Table_Styles[[#This Row],[PB Default]]&lt;&gt;"",Table_Styles[[#This Row],[PB Default]],""))</f>
        <v/>
      </c>
      <c r="AT37" s="55"/>
      <c r="AU37" s="40"/>
      <c r="AV37" s="18" t="str">
        <f>IF(Table_Styles[[#This Row],[PL]]&lt;&gt;"",Table_Styles[[#This Row],[PL]],IF(Table_Styles[[#This Row],[PL Default]]&lt;&gt;"",Table_Styles[[#This Row],[PL Default]],""))</f>
        <v/>
      </c>
      <c r="AW37" s="55"/>
      <c r="AX37" s="38"/>
      <c r="AY37" s="18" t="str">
        <f>IF(Table_Styles[[#This Row],[BT]]&lt;&gt;"",Table_Styles[[#This Row],[BT]],IF(Table_Styles[[#This Row],[BT Default]]&lt;&gt;"",Table_Styles[[#This Row],[BT Default]],""))</f>
        <v/>
      </c>
      <c r="AZ37" s="55"/>
      <c r="BA37" s="38"/>
      <c r="BB37" s="18" t="str">
        <f>IF(Table_Styles[[#This Row],[BR]]&lt;&gt;"",Table_Styles[[#This Row],[BR]],IF(Table_Styles[[#This Row],[BR Default]]&lt;&gt;"",Table_Styles[[#This Row],[BR Default]],""))</f>
        <v/>
      </c>
      <c r="BC37" s="55"/>
      <c r="BD37" s="38"/>
      <c r="BE37" s="18" t="str">
        <f>IF(Table_Styles[[#This Row],[BB]]&lt;&gt;"",Table_Styles[[#This Row],[BB]],IF(Table_Styles[[#This Row],[BB Default]]&lt;&gt;"",Table_Styles[[#This Row],[BB Default]],""))</f>
        <v/>
      </c>
      <c r="BF37" s="55"/>
      <c r="BG37" s="38"/>
      <c r="BH37" s="18" t="str">
        <f>IF(Table_Styles[[#This Row],[BL]]&lt;&gt;"",Table_Styles[[#This Row],[BL]],IF(Table_Styles[[#This Row],[BL Default]]&lt;&gt;"",Table_Styles[[#This Row],[BL Default]],""))</f>
        <v/>
      </c>
      <c r="BI37" s="38"/>
      <c r="BJ37" s="38"/>
      <c r="BK37" s="18" t="str">
        <f>IF(Table_Styles[[#This Row],[Width]]&lt;&gt;"",Table_Styles[[#This Row],[Width]],IF(Table_Styles[[#This Row],[Width Default]]&lt;&gt;"",Table_Styles[[#This Row],[Width Default]],""))</f>
        <v/>
      </c>
      <c r="BL37" s="38"/>
      <c r="BM37" s="40"/>
      <c r="BN37" s="18" t="str">
        <f>IF(Table_Styles[[#This Row],[Height]]&lt;&gt;"",Table_Styles[[#This Row],[Height]],IF(Table_Styles[[#This Row],[Height Default]]&lt;&gt;"",Table_Styles[[#This Row],[Height Default]],""))</f>
        <v/>
      </c>
      <c r="BO37" s="18"/>
      <c r="BP37" s="18"/>
      <c r="BQ37" s="18" t="str">
        <f>IF(Table_Styles[[#This Row],[Top]]&lt;&gt;"",Table_Styles[[#This Row],[Top]],IF(Table_Styles[[#This Row],[Top Default]]&lt;&gt;"",Table_Styles[[#This Row],[Top Default]],""))</f>
        <v/>
      </c>
      <c r="BR37" s="18"/>
      <c r="BS37" s="18"/>
      <c r="BT37" s="18" t="str">
        <f>IF(Table_Styles[[#This Row],[Right]]&lt;&gt;"",Table_Styles[[#This Row],[Right]],IF(Table_Styles[[#This Row],[Right Default]]&lt;&gt;"",Table_Styles[[#This Row],[Right Default]],""))</f>
        <v/>
      </c>
      <c r="BU37" s="18"/>
      <c r="BV37" s="18"/>
      <c r="BW37" s="18" t="str">
        <f>IF(Table_Styles[[#This Row],[Bottom]]&lt;&gt;"",Table_Styles[[#This Row],[Bottom]],IF(Table_Styles[[#This Row],[Bottom Default]]&lt;&gt;"",Table_Styles[[#This Row],[Bottom Default]],""))</f>
        <v/>
      </c>
      <c r="BX37" s="18"/>
      <c r="BY37" s="18"/>
      <c r="BZ37" s="18" t="str">
        <f>IF(Table_Styles[[#This Row],[Left]]&lt;&gt;"",Table_Styles[[#This Row],[Left]],IF(Table_Styles[[#This Row],[Left Default]]&lt;&gt;"",Table_Styles[[#This Row],[Left Default]],""))</f>
        <v/>
      </c>
      <c r="CA37" s="55"/>
      <c r="CB37" s="20" t="str">
        <f>IF(AND(Table_Styles[[#This Row],[Selector]]&lt;&gt;"",Table_Styles[[#This Row],[Font Family Used]]&lt;&gt;"",Table_Styles[[#This Row],[Font Weight Used]]&lt;&gt;""),Table_Styles[[#This Row],[Font Family Used]]&amp;" "&amp;Table_Styles[[#This Row],[Font Weight Used]],"")</f>
        <v/>
      </c>
      <c r="CC37" s="20" t="str">
        <f ca="1">IF(AND(Table_Styles[[#This Row],[Selector]],COUNTIF(OFFSET(CC:CC,0,0,ROW()-1,1),"="&amp;Table_Styles[[#This Row],[Font]])=0),Table_Styles[[#This Row],[Font]],"")</f>
        <v/>
      </c>
      <c r="CD37" s="20" t="str">
        <f ca="1">IF(Table_Styles[[#This Row],[Unique Font]]&lt;&gt;"",
"{""fontFamily"":"""&amp;Table_Styles[[#This Row],[Font Family Used]]&amp;""",""fontWeight"":"&amp;Table_Styles[[#This Row],[Font Weight Used]]&amp;"}","")</f>
        <v/>
      </c>
      <c r="CE3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7" s="20" t="str">
        <f>IF(AND(Table_Styles[[#This Row],[Selector]]&lt;&gt;"", Table_Styles[[#This Row],[Config Properties]]&lt;&gt;""),
Table_Styles[[#This Row],[Selector]]&amp;" { "&amp;Table_Styles[[#This Row],[Config Properties]]&amp;" }","")</f>
        <v/>
      </c>
      <c r="CG37" s="20" t="str">
        <f xml:space="preserve">
SUBSTITUTE(SUBSTITUTE(SUBSTITUTE(SUBSTITUTE(SUBSTITUTE(SUBSTITUTE(SUBSTITUTE(SUBSTITUTE(Table_Styles[[#This Row],[Config]],
" {","{"),
"{ ","{"),
" }","}"),
"} ","}"),
" ,",","),
", ",","),
" :",":"),
": ",":")</f>
        <v/>
      </c>
    </row>
    <row r="38" spans="2:85" ht="21" customHeight="1">
      <c r="B38" s="20" t="s">
        <v>156</v>
      </c>
      <c r="C38" s="92" t="s">
        <v>706</v>
      </c>
      <c r="D38" s="55"/>
      <c r="E38" s="38"/>
      <c r="F38" s="18" t="str">
        <f>IF(Table_Styles[[#This Row],[Font Family]]&lt;&gt;"",Table_Styles[[#This Row],[Font Family]],IF(Table_Styles[[#This Row],[Font Family Default]]&lt;&gt;"",Table_Styles[[#This Row],[Font Family Default]],""))</f>
        <v/>
      </c>
      <c r="G38" s="55"/>
      <c r="H38" s="38"/>
      <c r="I38" s="18" t="str">
        <f>IF(Table_Styles[[#This Row],[Font Size]]&lt;&gt;"",Table_Styles[[#This Row],[Font Size]],IF(Table_Styles[[#This Row],[Font Size Default]]&lt;&gt;"",Table_Styles[[#This Row],[Font Size Default]],""))</f>
        <v/>
      </c>
      <c r="J38" s="55"/>
      <c r="K38" s="38"/>
      <c r="L38" s="18" t="str">
        <f>IF(Table_Styles[[#This Row],[Font Weight]]&lt;&gt;"",Table_Styles[[#This Row],[Font Weight]],IF(Table_Styles[[#This Row],[Font Weight Default]]&lt;&gt;"",Table_Styles[[#This Row],[Font Weight Default]],""))</f>
        <v/>
      </c>
      <c r="M38" s="55"/>
      <c r="N38" s="38"/>
      <c r="O38" s="18" t="str">
        <f>IF(Table_Styles[[#This Row],[Colour]]&lt;&gt;"",Table_Styles[[#This Row],[Colour]],IF(Table_Styles[[#This Row],[Colour Default]]&lt;&gt;"",Table_Styles[[#This Row],[Colour Default]],""))</f>
        <v/>
      </c>
      <c r="P38" s="55"/>
      <c r="Q38" s="38"/>
      <c r="R38" s="18" t="str">
        <f>IF(Table_Styles[[#This Row],[Background]]&lt;&gt;"",Table_Styles[[#This Row],[Background]],IF(Table_Styles[[#This Row],[Background Default]]&lt;&gt;"",Table_Styles[[#This Row],[Background Default]],""))</f>
        <v/>
      </c>
      <c r="S38" s="55"/>
      <c r="T38" s="38"/>
      <c r="U38" s="18" t="str">
        <f>IF(Table_Styles[[#This Row],[Border]]&lt;&gt;"",Table_Styles[[#This Row],[Border]],IF(Table_Styles[[#This Row],[Border Default]]&lt;&gt;"",Table_Styles[[#This Row],[Border Default]],""))</f>
        <v/>
      </c>
      <c r="V38" s="38"/>
      <c r="W38" s="38"/>
      <c r="X38" s="18" t="str">
        <f>IF(Table_Styles[[#This Row],[Border Radius]]&lt;&gt;"",Table_Styles[[#This Row],[Border Radius]],IF(Table_Styles[[#This Row],[Border Radius Default]]&lt;&gt;"",Table_Styles[[#This Row],[Border Radius Default]],""))</f>
        <v/>
      </c>
      <c r="Y38" s="55"/>
      <c r="Z38" s="38"/>
      <c r="AA38" s="18" t="str">
        <f>IF(Table_Styles[[#This Row],[MT]]&lt;&gt;"",Table_Styles[[#This Row],[MT]],IF(Table_Styles[[#This Row],[MT Default]]&lt;&gt;"",Table_Styles[[#This Row],[MT Default]],""))</f>
        <v/>
      </c>
      <c r="AB38" s="55"/>
      <c r="AC38" s="38"/>
      <c r="AD38" s="18" t="str">
        <f>IF(Table_Styles[[#This Row],[MR]]&lt;&gt;"",Table_Styles[[#This Row],[MR]],IF(Table_Styles[[#This Row],[MR Default]]&lt;&gt;"",Table_Styles[[#This Row],[MR Default]],""))</f>
        <v/>
      </c>
      <c r="AE38" s="55"/>
      <c r="AF38" s="38" t="s">
        <v>707</v>
      </c>
      <c r="AG38" s="18" t="str">
        <f>IF(Table_Styles[[#This Row],[MB]]&lt;&gt;"",Table_Styles[[#This Row],[MB]],IF(Table_Styles[[#This Row],[MB Default]]&lt;&gt;"",Table_Styles[[#This Row],[MB Default]],""))</f>
        <v>-15px</v>
      </c>
      <c r="AH38" s="55"/>
      <c r="AI38" s="38"/>
      <c r="AJ38" s="18" t="str">
        <f>IF(Table_Styles[[#This Row],[ML]]&lt;&gt;"",Table_Styles[[#This Row],[ML]],IF(Table_Styles[[#This Row],[ML Default]]&lt;&gt;"",Table_Styles[[#This Row],[ML Default]],""))</f>
        <v/>
      </c>
      <c r="AK38" s="55"/>
      <c r="AL38" s="38"/>
      <c r="AM38" s="18" t="str">
        <f>IF(Table_Styles[[#This Row],[PT]]&lt;&gt;"",Table_Styles[[#This Row],[PT]],IF(Table_Styles[[#This Row],[PT Default]]&lt;&gt;"",Table_Styles[[#This Row],[PT Default]],""))</f>
        <v/>
      </c>
      <c r="AN38" s="55"/>
      <c r="AO38" s="38"/>
      <c r="AP38" s="18" t="str">
        <f>IF(Table_Styles[[#This Row],[PR]]&lt;&gt;"",Table_Styles[[#This Row],[PR]],IF(Table_Styles[[#This Row],[PR Default]]&lt;&gt;"",Table_Styles[[#This Row],[PR Default]],""))</f>
        <v/>
      </c>
      <c r="AQ38" s="55"/>
      <c r="AR38" s="38"/>
      <c r="AS38" s="18" t="str">
        <f>IF(Table_Styles[[#This Row],[PB]]&lt;&gt;"",Table_Styles[[#This Row],[PB]],IF(Table_Styles[[#This Row],[PB Default]]&lt;&gt;"",Table_Styles[[#This Row],[PB Default]],""))</f>
        <v/>
      </c>
      <c r="AT38" s="55"/>
      <c r="AU38" s="38"/>
      <c r="AV38" s="18" t="str">
        <f>IF(Table_Styles[[#This Row],[PL]]&lt;&gt;"",Table_Styles[[#This Row],[PL]],IF(Table_Styles[[#This Row],[PL Default]]&lt;&gt;"",Table_Styles[[#This Row],[PL Default]],""))</f>
        <v/>
      </c>
      <c r="AW38" s="55"/>
      <c r="AX38" s="38"/>
      <c r="AY38" s="18" t="str">
        <f>IF(Table_Styles[[#This Row],[BT]]&lt;&gt;"",Table_Styles[[#This Row],[BT]],IF(Table_Styles[[#This Row],[BT Default]]&lt;&gt;"",Table_Styles[[#This Row],[BT Default]],""))</f>
        <v/>
      </c>
      <c r="AZ38" s="55"/>
      <c r="BA38" s="38"/>
      <c r="BB38" s="18" t="str">
        <f>IF(Table_Styles[[#This Row],[BR]]&lt;&gt;"",Table_Styles[[#This Row],[BR]],IF(Table_Styles[[#This Row],[BR Default]]&lt;&gt;"",Table_Styles[[#This Row],[BR Default]],""))</f>
        <v/>
      </c>
      <c r="BC38" s="55"/>
      <c r="BD38" s="38"/>
      <c r="BE38" s="18" t="str">
        <f>IF(Table_Styles[[#This Row],[BB]]&lt;&gt;"",Table_Styles[[#This Row],[BB]],IF(Table_Styles[[#This Row],[BB Default]]&lt;&gt;"",Table_Styles[[#This Row],[BB Default]],""))</f>
        <v/>
      </c>
      <c r="BF38" s="55"/>
      <c r="BG38" s="38"/>
      <c r="BH38" s="18" t="str">
        <f>IF(Table_Styles[[#This Row],[BL]]&lt;&gt;"",Table_Styles[[#This Row],[BL]],IF(Table_Styles[[#This Row],[BL Default]]&lt;&gt;"",Table_Styles[[#This Row],[BL Default]],""))</f>
        <v/>
      </c>
      <c r="BI38" s="38"/>
      <c r="BJ38" s="38"/>
      <c r="BK38" s="18" t="str">
        <f>IF(Table_Styles[[#This Row],[Width]]&lt;&gt;"",Table_Styles[[#This Row],[Width]],IF(Table_Styles[[#This Row],[Width Default]]&lt;&gt;"",Table_Styles[[#This Row],[Width Default]],""))</f>
        <v/>
      </c>
      <c r="BL38" s="38"/>
      <c r="BM38" s="38"/>
      <c r="BN38" s="18" t="str">
        <f>IF(Table_Styles[[#This Row],[Height]]&lt;&gt;"",Table_Styles[[#This Row],[Height]],IF(Table_Styles[[#This Row],[Height Default]]&lt;&gt;"",Table_Styles[[#This Row],[Height Default]],""))</f>
        <v/>
      </c>
      <c r="BO38" s="18"/>
      <c r="BP38" s="18"/>
      <c r="BQ38" s="18" t="str">
        <f>IF(Table_Styles[[#This Row],[Top]]&lt;&gt;"",Table_Styles[[#This Row],[Top]],IF(Table_Styles[[#This Row],[Top Default]]&lt;&gt;"",Table_Styles[[#This Row],[Top Default]],""))</f>
        <v/>
      </c>
      <c r="BR38" s="18"/>
      <c r="BS38" s="18"/>
      <c r="BT38" s="18" t="str">
        <f>IF(Table_Styles[[#This Row],[Right]]&lt;&gt;"",Table_Styles[[#This Row],[Right]],IF(Table_Styles[[#This Row],[Right Default]]&lt;&gt;"",Table_Styles[[#This Row],[Right Default]],""))</f>
        <v/>
      </c>
      <c r="BU38" s="18"/>
      <c r="BV38" s="18"/>
      <c r="BW38" s="18" t="str">
        <f>IF(Table_Styles[[#This Row],[Bottom]]&lt;&gt;"",Table_Styles[[#This Row],[Bottom]],IF(Table_Styles[[#This Row],[Bottom Default]]&lt;&gt;"",Table_Styles[[#This Row],[Bottom Default]],""))</f>
        <v/>
      </c>
      <c r="BX38" s="18"/>
      <c r="BY38" s="18"/>
      <c r="BZ38" s="18" t="str">
        <f>IF(Table_Styles[[#This Row],[Left]]&lt;&gt;"",Table_Styles[[#This Row],[Left]],IF(Table_Styles[[#This Row],[Left Default]]&lt;&gt;"",Table_Styles[[#This Row],[Left Default]],""))</f>
        <v/>
      </c>
      <c r="CA38" s="55"/>
      <c r="CB38" s="20" t="str">
        <f>IF(AND(Table_Styles[[#This Row],[Selector]]&lt;&gt;"",Table_Styles[[#This Row],[Font Family Used]]&lt;&gt;"",Table_Styles[[#This Row],[Font Weight Used]]&lt;&gt;""),Table_Styles[[#This Row],[Font Family Used]]&amp;" "&amp;Table_Styles[[#This Row],[Font Weight Used]],"")</f>
        <v/>
      </c>
      <c r="CC38" s="20" t="str">
        <f ca="1">IF(AND(Table_Styles[[#This Row],[Selector]],COUNTIF(OFFSET(CC:CC,0,0,ROW()-1,1),"="&amp;Table_Styles[[#This Row],[Font]])=0),Table_Styles[[#This Row],[Font]],"")</f>
        <v/>
      </c>
      <c r="CD38" s="20" t="str">
        <f ca="1">IF(Table_Styles[[#This Row],[Unique Font]]&lt;&gt;"",
"{""fontFamily"":"""&amp;Table_Styles[[#This Row],[Font Family Used]]&amp;""",""fontWeight"":"&amp;Table_Styles[[#This Row],[Font Weight Used]]&amp;"}","")</f>
        <v/>
      </c>
      <c r="CE3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8" s="20" t="str">
        <f>IF(AND(Table_Styles[[#This Row],[Selector]]&lt;&gt;"", Table_Styles[[#This Row],[Config Properties]]&lt;&gt;""),
Table_Styles[[#This Row],[Selector]]&amp;" { "&amp;Table_Styles[[#This Row],[Config Properties]]&amp;" }","")</f>
        <v>formly-field .content-field { margin-bottom: -15px }</v>
      </c>
      <c r="CG38" s="20" t="str">
        <f xml:space="preserve">
SUBSTITUTE(SUBSTITUTE(SUBSTITUTE(SUBSTITUTE(SUBSTITUTE(SUBSTITUTE(SUBSTITUTE(SUBSTITUTE(Table_Styles[[#This Row],[Config]],
" {","{"),
"{ ","{"),
" }","}"),
"} ","}"),
" ,",","),
", ",","),
" :",":"),
": ",":")</f>
        <v>formly-field .content-field{margin-bottom:-15px}</v>
      </c>
    </row>
    <row r="39" spans="2:85" ht="21" customHeight="1" thickBot="1">
      <c r="B39" s="59" t="s">
        <v>708</v>
      </c>
      <c r="C39" s="59"/>
      <c r="D39" s="67"/>
      <c r="E39" s="67"/>
      <c r="F39" s="59" t="str">
        <f>IF(Table_Styles[[#This Row],[Font Family]]&lt;&gt;"",Table_Styles[[#This Row],[Font Family]],IF(Table_Styles[[#This Row],[Font Family Default]]&lt;&gt;"",Table_Styles[[#This Row],[Font Family Default]],""))</f>
        <v/>
      </c>
      <c r="G39" s="67"/>
      <c r="H39" s="67"/>
      <c r="I39" s="59" t="str">
        <f>IF(Table_Styles[[#This Row],[Font Size]]&lt;&gt;"",Table_Styles[[#This Row],[Font Size]],IF(Table_Styles[[#This Row],[Font Size Default]]&lt;&gt;"",Table_Styles[[#This Row],[Font Size Default]],""))</f>
        <v/>
      </c>
      <c r="J39" s="67"/>
      <c r="K39" s="67"/>
      <c r="L39" s="59" t="str">
        <f>IF(Table_Styles[[#This Row],[Font Weight]]&lt;&gt;"",Table_Styles[[#This Row],[Font Weight]],IF(Table_Styles[[#This Row],[Font Weight Default]]&lt;&gt;"",Table_Styles[[#This Row],[Font Weight Default]],""))</f>
        <v/>
      </c>
      <c r="M39" s="67"/>
      <c r="N39" s="67"/>
      <c r="O39" s="59" t="str">
        <f>IF(Table_Styles[[#This Row],[Colour]]&lt;&gt;"",Table_Styles[[#This Row],[Colour]],IF(Table_Styles[[#This Row],[Colour Default]]&lt;&gt;"",Table_Styles[[#This Row],[Colour Default]],""))</f>
        <v/>
      </c>
      <c r="P39" s="67"/>
      <c r="Q39" s="67"/>
      <c r="R39" s="59" t="str">
        <f>IF(Table_Styles[[#This Row],[Background]]&lt;&gt;"",Table_Styles[[#This Row],[Background]],IF(Table_Styles[[#This Row],[Background Default]]&lt;&gt;"",Table_Styles[[#This Row],[Background Default]],""))</f>
        <v/>
      </c>
      <c r="S39" s="67"/>
      <c r="T39" s="67"/>
      <c r="U39" s="59" t="str">
        <f>IF(Table_Styles[[#This Row],[Border]]&lt;&gt;"",Table_Styles[[#This Row],[Border]],IF(Table_Styles[[#This Row],[Border Default]]&lt;&gt;"",Table_Styles[[#This Row],[Border Default]],""))</f>
        <v/>
      </c>
      <c r="V39" s="67"/>
      <c r="W39" s="67"/>
      <c r="X39" s="59" t="str">
        <f>IF(Table_Styles[[#This Row],[Border Radius]]&lt;&gt;"",Table_Styles[[#This Row],[Border Radius]],IF(Table_Styles[[#This Row],[Border Radius Default]]&lt;&gt;"",Table_Styles[[#This Row],[Border Radius Default]],""))</f>
        <v/>
      </c>
      <c r="Y39" s="67"/>
      <c r="Z39" s="67"/>
      <c r="AA39" s="59" t="str">
        <f>IF(Table_Styles[[#This Row],[MT]]&lt;&gt;"",Table_Styles[[#This Row],[MT]],IF(Table_Styles[[#This Row],[MT Default]]&lt;&gt;"",Table_Styles[[#This Row],[MT Default]],""))</f>
        <v/>
      </c>
      <c r="AB39" s="67"/>
      <c r="AC39" s="67"/>
      <c r="AD39" s="59" t="str">
        <f>IF(Table_Styles[[#This Row],[MR]]&lt;&gt;"",Table_Styles[[#This Row],[MR]],IF(Table_Styles[[#This Row],[MR Default]]&lt;&gt;"",Table_Styles[[#This Row],[MR Default]],""))</f>
        <v/>
      </c>
      <c r="AE39" s="67"/>
      <c r="AF39" s="67"/>
      <c r="AG39" s="59" t="str">
        <f>IF(Table_Styles[[#This Row],[MB]]&lt;&gt;"",Table_Styles[[#This Row],[MB]],IF(Table_Styles[[#This Row],[MB Default]]&lt;&gt;"",Table_Styles[[#This Row],[MB Default]],""))</f>
        <v/>
      </c>
      <c r="AH39" s="67"/>
      <c r="AI39" s="67"/>
      <c r="AJ39" s="59" t="str">
        <f>IF(Table_Styles[[#This Row],[ML]]&lt;&gt;"",Table_Styles[[#This Row],[ML]],IF(Table_Styles[[#This Row],[ML Default]]&lt;&gt;"",Table_Styles[[#This Row],[ML Default]],""))</f>
        <v/>
      </c>
      <c r="AK39" s="67"/>
      <c r="AL39" s="67"/>
      <c r="AM39" s="59" t="str">
        <f>IF(Table_Styles[[#This Row],[PT]]&lt;&gt;"",Table_Styles[[#This Row],[PT]],IF(Table_Styles[[#This Row],[PT Default]]&lt;&gt;"",Table_Styles[[#This Row],[PT Default]],""))</f>
        <v/>
      </c>
      <c r="AN39" s="67"/>
      <c r="AO39" s="67"/>
      <c r="AP39" s="59" t="str">
        <f>IF(Table_Styles[[#This Row],[PR]]&lt;&gt;"",Table_Styles[[#This Row],[PR]],IF(Table_Styles[[#This Row],[PR Default]]&lt;&gt;"",Table_Styles[[#This Row],[PR Default]],""))</f>
        <v/>
      </c>
      <c r="AQ39" s="67"/>
      <c r="AR39" s="67"/>
      <c r="AS39" s="59" t="str">
        <f>IF(Table_Styles[[#This Row],[PB]]&lt;&gt;"",Table_Styles[[#This Row],[PB]],IF(Table_Styles[[#This Row],[PB Default]]&lt;&gt;"",Table_Styles[[#This Row],[PB Default]],""))</f>
        <v/>
      </c>
      <c r="AT39" s="67"/>
      <c r="AU39" s="67"/>
      <c r="AV39" s="59" t="str">
        <f>IF(Table_Styles[[#This Row],[PL]]&lt;&gt;"",Table_Styles[[#This Row],[PL]],IF(Table_Styles[[#This Row],[PL Default]]&lt;&gt;"",Table_Styles[[#This Row],[PL Default]],""))</f>
        <v/>
      </c>
      <c r="AW39" s="67"/>
      <c r="AX39" s="67"/>
      <c r="AY39" s="59" t="str">
        <f>IF(Table_Styles[[#This Row],[BT]]&lt;&gt;"",Table_Styles[[#This Row],[BT]],IF(Table_Styles[[#This Row],[BT Default]]&lt;&gt;"",Table_Styles[[#This Row],[BT Default]],""))</f>
        <v/>
      </c>
      <c r="AZ39" s="67"/>
      <c r="BA39" s="67"/>
      <c r="BB39" s="59" t="str">
        <f>IF(Table_Styles[[#This Row],[BR]]&lt;&gt;"",Table_Styles[[#This Row],[BR]],IF(Table_Styles[[#This Row],[BR Default]]&lt;&gt;"",Table_Styles[[#This Row],[BR Default]],""))</f>
        <v/>
      </c>
      <c r="BC39" s="67"/>
      <c r="BD39" s="67"/>
      <c r="BE39" s="59" t="str">
        <f>IF(Table_Styles[[#This Row],[BB]]&lt;&gt;"",Table_Styles[[#This Row],[BB]],IF(Table_Styles[[#This Row],[BB Default]]&lt;&gt;"",Table_Styles[[#This Row],[BB Default]],""))</f>
        <v/>
      </c>
      <c r="BF39" s="67"/>
      <c r="BG39" s="67"/>
      <c r="BH39" s="59" t="str">
        <f>IF(Table_Styles[[#This Row],[BL]]&lt;&gt;"",Table_Styles[[#This Row],[BL]],IF(Table_Styles[[#This Row],[BL Default]]&lt;&gt;"",Table_Styles[[#This Row],[BL Default]],""))</f>
        <v/>
      </c>
      <c r="BI39" s="67"/>
      <c r="BJ39" s="67"/>
      <c r="BK39" s="59" t="str">
        <f>IF(Table_Styles[[#This Row],[Width]]&lt;&gt;"",Table_Styles[[#This Row],[Width]],IF(Table_Styles[[#This Row],[Width Default]]&lt;&gt;"",Table_Styles[[#This Row],[Width Default]],""))</f>
        <v/>
      </c>
      <c r="BL39" s="67"/>
      <c r="BM39" s="67"/>
      <c r="BN39" s="59" t="str">
        <f>IF(Table_Styles[[#This Row],[Height]]&lt;&gt;"",Table_Styles[[#This Row],[Height]],IF(Table_Styles[[#This Row],[Height Default]]&lt;&gt;"",Table_Styles[[#This Row],[Height Default]],""))</f>
        <v/>
      </c>
      <c r="BO39" s="59"/>
      <c r="BP39" s="59"/>
      <c r="BQ39" s="59" t="str">
        <f>IF(Table_Styles[[#This Row],[Top]]&lt;&gt;"",Table_Styles[[#This Row],[Top]],IF(Table_Styles[[#This Row],[Top Default]]&lt;&gt;"",Table_Styles[[#This Row],[Top Default]],""))</f>
        <v/>
      </c>
      <c r="BR39" s="59"/>
      <c r="BS39" s="59"/>
      <c r="BT39" s="59" t="str">
        <f>IF(Table_Styles[[#This Row],[Right]]&lt;&gt;"",Table_Styles[[#This Row],[Right]],IF(Table_Styles[[#This Row],[Right Default]]&lt;&gt;"",Table_Styles[[#This Row],[Right Default]],""))</f>
        <v/>
      </c>
      <c r="BU39" s="59"/>
      <c r="BV39" s="59"/>
      <c r="BW39" s="59" t="str">
        <f>IF(Table_Styles[[#This Row],[Bottom]]&lt;&gt;"",Table_Styles[[#This Row],[Bottom]],IF(Table_Styles[[#This Row],[Bottom Default]]&lt;&gt;"",Table_Styles[[#This Row],[Bottom Default]],""))</f>
        <v/>
      </c>
      <c r="BX39" s="59"/>
      <c r="BY39" s="59"/>
      <c r="BZ39" s="59" t="str">
        <f>IF(Table_Styles[[#This Row],[Left]]&lt;&gt;"",Table_Styles[[#This Row],[Left]],IF(Table_Styles[[#This Row],[Left Default]]&lt;&gt;"",Table_Styles[[#This Row],[Left Default]],""))</f>
        <v/>
      </c>
      <c r="CA39" s="67"/>
      <c r="CB39" s="59" t="str">
        <f>IF(AND(Table_Styles[[#This Row],[Selector]]&lt;&gt;"",Table_Styles[[#This Row],[Font Family Used]]&lt;&gt;"",Table_Styles[[#This Row],[Font Weight Used]]&lt;&gt;""),Table_Styles[[#This Row],[Font Family Used]]&amp;" "&amp;Table_Styles[[#This Row],[Font Weight Used]],"")</f>
        <v/>
      </c>
      <c r="CC39" s="59" t="str">
        <f ca="1">IF(AND(Table_Styles[[#This Row],[Selector]],COUNTIF(OFFSET(CC:CC,0,0,ROW()-1,1),"="&amp;Table_Styles[[#This Row],[Font]])=0),Table_Styles[[#This Row],[Font]],"")</f>
        <v/>
      </c>
      <c r="CD39" s="59" t="str">
        <f ca="1">IF(Table_Styles[[#This Row],[Unique Font]]&lt;&gt;"",
"{""fontFamily"":"""&amp;Table_Styles[[#This Row],[Font Family Used]]&amp;""",""fontWeight"":"&amp;Table_Styles[[#This Row],[Font Weight Used]]&amp;"}","")</f>
        <v/>
      </c>
      <c r="CE39"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9" s="59" t="str">
        <f>IF(AND(Table_Styles[[#This Row],[Selector]]&lt;&gt;"", Table_Styles[[#This Row],[Config Properties]]&lt;&gt;""),
Table_Styles[[#This Row],[Selector]]&amp;" { "&amp;Table_Styles[[#This Row],[Config Properties]]&amp;" }","")</f>
        <v/>
      </c>
      <c r="CG39" s="59" t="str">
        <f xml:space="preserve">
SUBSTITUTE(SUBSTITUTE(SUBSTITUTE(SUBSTITUTE(SUBSTITUTE(SUBSTITUTE(SUBSTITUTE(SUBSTITUTE(Table_Styles[[#This Row],[Config]],
" {","{"),
"{ ","{"),
" }","}"),
"} ","}"),
" ,",","),
", ",","),
" :",":"),
": ",":")</f>
        <v/>
      </c>
    </row>
    <row r="40" spans="2:85" ht="21" customHeight="1">
      <c r="B40" t="s">
        <v>708</v>
      </c>
      <c r="C40" t="s">
        <v>709</v>
      </c>
      <c r="D40"/>
      <c r="E40"/>
      <c r="F40" t="str">
        <f>IF(Table_Styles[[#This Row],[Font Family]]&lt;&gt;"",Table_Styles[[#This Row],[Font Family]],IF(Table_Styles[[#This Row],[Font Family Default]]&lt;&gt;"",Table_Styles[[#This Row],[Font Family Default]],""))</f>
        <v/>
      </c>
      <c r="G40"/>
      <c r="H40"/>
      <c r="I40" t="str">
        <f>IF(Table_Styles[[#This Row],[Font Size]]&lt;&gt;"",Table_Styles[[#This Row],[Font Size]],IF(Table_Styles[[#This Row],[Font Size Default]]&lt;&gt;"",Table_Styles[[#This Row],[Font Size Default]],""))</f>
        <v/>
      </c>
      <c r="J40"/>
      <c r="K40"/>
      <c r="L40" t="str">
        <f>IF(Table_Styles[[#This Row],[Font Weight]]&lt;&gt;"",Table_Styles[[#This Row],[Font Weight]],IF(Table_Styles[[#This Row],[Font Weight Default]]&lt;&gt;"",Table_Styles[[#This Row],[Font Weight Default]],""))</f>
        <v/>
      </c>
      <c r="M40"/>
      <c r="N40"/>
      <c r="O40" t="str">
        <f>IF(Table_Styles[[#This Row],[Colour]]&lt;&gt;"",Table_Styles[[#This Row],[Colour]],IF(Table_Styles[[#This Row],[Colour Default]]&lt;&gt;"",Table_Styles[[#This Row],[Colour Default]],""))</f>
        <v/>
      </c>
      <c r="P40"/>
      <c r="Q40"/>
      <c r="R40" t="str">
        <f>IF(Table_Styles[[#This Row],[Background]]&lt;&gt;"",Table_Styles[[#This Row],[Background]],IF(Table_Styles[[#This Row],[Background Default]]&lt;&gt;"",Table_Styles[[#This Row],[Background Default]],""))</f>
        <v/>
      </c>
      <c r="S40"/>
      <c r="T40"/>
      <c r="U40" t="str">
        <f>IF(Table_Styles[[#This Row],[Border]]&lt;&gt;"",Table_Styles[[#This Row],[Border]],IF(Table_Styles[[#This Row],[Border Default]]&lt;&gt;"",Table_Styles[[#This Row],[Border Default]],""))</f>
        <v/>
      </c>
      <c r="V40"/>
      <c r="W40"/>
      <c r="X40" t="str">
        <f>IF(Table_Styles[[#This Row],[Border Radius]]&lt;&gt;"",Table_Styles[[#This Row],[Border Radius]],IF(Table_Styles[[#This Row],[Border Radius Default]]&lt;&gt;"",Table_Styles[[#This Row],[Border Radius Default]],""))</f>
        <v/>
      </c>
      <c r="Y40"/>
      <c r="Z40"/>
      <c r="AA40" t="str">
        <f>IF(Table_Styles[[#This Row],[MT]]&lt;&gt;"",Table_Styles[[#This Row],[MT]],IF(Table_Styles[[#This Row],[MT Default]]&lt;&gt;"",Table_Styles[[#This Row],[MT Default]],""))</f>
        <v/>
      </c>
      <c r="AB40"/>
      <c r="AC40"/>
      <c r="AD40" t="str">
        <f>IF(Table_Styles[[#This Row],[MR]]&lt;&gt;"",Table_Styles[[#This Row],[MR]],IF(Table_Styles[[#This Row],[MR Default]]&lt;&gt;"",Table_Styles[[#This Row],[MR Default]],""))</f>
        <v/>
      </c>
      <c r="AE40"/>
      <c r="AF40" t="str">
        <f>"-10px"</f>
        <v>-10px</v>
      </c>
      <c r="AG40" t="str">
        <f>IF(Table_Styles[[#This Row],[MB]]&lt;&gt;"",Table_Styles[[#This Row],[MB]],IF(Table_Styles[[#This Row],[MB Default]]&lt;&gt;"",Table_Styles[[#This Row],[MB Default]],""))</f>
        <v>-10px</v>
      </c>
      <c r="AH40"/>
      <c r="AI40"/>
      <c r="AJ40" t="str">
        <f>IF(Table_Styles[[#This Row],[ML]]&lt;&gt;"",Table_Styles[[#This Row],[ML]],IF(Table_Styles[[#This Row],[ML Default]]&lt;&gt;"",Table_Styles[[#This Row],[ML Default]],""))</f>
        <v/>
      </c>
      <c r="AK40"/>
      <c r="AL40"/>
      <c r="AM40" t="str">
        <f>IF(Table_Styles[[#This Row],[PT]]&lt;&gt;"",Table_Styles[[#This Row],[PT]],IF(Table_Styles[[#This Row],[PT Default]]&lt;&gt;"",Table_Styles[[#This Row],[PT Default]],""))</f>
        <v/>
      </c>
      <c r="AN40"/>
      <c r="AO40"/>
      <c r="AP40" t="str">
        <f>IF(Table_Styles[[#This Row],[PR]]&lt;&gt;"",Table_Styles[[#This Row],[PR]],IF(Table_Styles[[#This Row],[PR Default]]&lt;&gt;"",Table_Styles[[#This Row],[PR Default]],""))</f>
        <v/>
      </c>
      <c r="AQ40"/>
      <c r="AR40"/>
      <c r="AS40" t="str">
        <f>IF(Table_Styles[[#This Row],[PB]]&lt;&gt;"",Table_Styles[[#This Row],[PB]],IF(Table_Styles[[#This Row],[PB Default]]&lt;&gt;"",Table_Styles[[#This Row],[PB Default]],""))</f>
        <v/>
      </c>
      <c r="AT40"/>
      <c r="AU40"/>
      <c r="AV40" t="str">
        <f>IF(Table_Styles[[#This Row],[PL]]&lt;&gt;"",Table_Styles[[#This Row],[PL]],IF(Table_Styles[[#This Row],[PL Default]]&lt;&gt;"",Table_Styles[[#This Row],[PL Default]],""))</f>
        <v/>
      </c>
      <c r="AW40"/>
      <c r="AX40"/>
      <c r="AY40" t="str">
        <f>IF(Table_Styles[[#This Row],[BT]]&lt;&gt;"",Table_Styles[[#This Row],[BT]],IF(Table_Styles[[#This Row],[BT Default]]&lt;&gt;"",Table_Styles[[#This Row],[BT Default]],""))</f>
        <v/>
      </c>
      <c r="AZ40"/>
      <c r="BA40"/>
      <c r="BB40" t="str">
        <f>IF(Table_Styles[[#This Row],[BR]]&lt;&gt;"",Table_Styles[[#This Row],[BR]],IF(Table_Styles[[#This Row],[BR Default]]&lt;&gt;"",Table_Styles[[#This Row],[BR Default]],""))</f>
        <v/>
      </c>
      <c r="BC40"/>
      <c r="BD40"/>
      <c r="BE40" t="str">
        <f>IF(Table_Styles[[#This Row],[BB]]&lt;&gt;"",Table_Styles[[#This Row],[BB]],IF(Table_Styles[[#This Row],[BB Default]]&lt;&gt;"",Table_Styles[[#This Row],[BB Default]],""))</f>
        <v/>
      </c>
      <c r="BF40"/>
      <c r="BG40"/>
      <c r="BH40" t="str">
        <f>IF(Table_Styles[[#This Row],[BL]]&lt;&gt;"",Table_Styles[[#This Row],[BL]],IF(Table_Styles[[#This Row],[BL Default]]&lt;&gt;"",Table_Styles[[#This Row],[BL Default]],""))</f>
        <v/>
      </c>
      <c r="BI40"/>
      <c r="BJ40"/>
      <c r="BK40" t="str">
        <f>IF(Table_Styles[[#This Row],[Width]]&lt;&gt;"",Table_Styles[[#This Row],[Width]],IF(Table_Styles[[#This Row],[Width Default]]&lt;&gt;"",Table_Styles[[#This Row],[Width Default]],""))</f>
        <v/>
      </c>
      <c r="BL40"/>
      <c r="BM40"/>
      <c r="BN40" t="str">
        <f>IF(Table_Styles[[#This Row],[Height]]&lt;&gt;"",Table_Styles[[#This Row],[Height]],IF(Table_Styles[[#This Row],[Height Default]]&lt;&gt;"",Table_Styles[[#This Row],[Height Default]],""))</f>
        <v/>
      </c>
      <c r="BO40"/>
      <c r="BP40"/>
      <c r="BQ40" t="str">
        <f>IF(Table_Styles[[#This Row],[Top]]&lt;&gt;"",Table_Styles[[#This Row],[Top]],IF(Table_Styles[[#This Row],[Top Default]]&lt;&gt;"",Table_Styles[[#This Row],[Top Default]],""))</f>
        <v/>
      </c>
      <c r="BR40"/>
      <c r="BS40"/>
      <c r="BT40" t="str">
        <f>IF(Table_Styles[[#This Row],[Right]]&lt;&gt;"",Table_Styles[[#This Row],[Right]],IF(Table_Styles[[#This Row],[Right Default]]&lt;&gt;"",Table_Styles[[#This Row],[Right Default]],""))</f>
        <v/>
      </c>
      <c r="BU40"/>
      <c r="BV40"/>
      <c r="BW40" t="str">
        <f>IF(Table_Styles[[#This Row],[Bottom]]&lt;&gt;"",Table_Styles[[#This Row],[Bottom]],IF(Table_Styles[[#This Row],[Bottom Default]]&lt;&gt;"",Table_Styles[[#This Row],[Bottom Default]],""))</f>
        <v/>
      </c>
      <c r="BX40"/>
      <c r="BY40"/>
      <c r="BZ40" t="str">
        <f>IF(Table_Styles[[#This Row],[Left]]&lt;&gt;"",Table_Styles[[#This Row],[Left]],IF(Table_Styles[[#This Row],[Left Default]]&lt;&gt;"",Table_Styles[[#This Row],[Left Default]],""))</f>
        <v/>
      </c>
      <c r="CA40"/>
      <c r="CB40" t="str">
        <f>IF(AND(Table_Styles[[#This Row],[Selector]]&lt;&gt;"",Table_Styles[[#This Row],[Font Family Used]]&lt;&gt;"",Table_Styles[[#This Row],[Font Weight Used]]&lt;&gt;""),Table_Styles[[#This Row],[Font Family Used]]&amp;" "&amp;Table_Styles[[#This Row],[Font Weight Used]],"")</f>
        <v/>
      </c>
      <c r="CC40" t="str">
        <f ca="1">IF(AND(Table_Styles[[#This Row],[Selector]],COUNTIF(OFFSET(CC:CC,0,0,ROW()-1,1),"="&amp;Table_Styles[[#This Row],[Font]])=0),Table_Styles[[#This Row],[Font]],"")</f>
        <v/>
      </c>
      <c r="CD40" t="str">
        <f ca="1">IF(Table_Styles[[#This Row],[Unique Font]]&lt;&gt;"",
"{""fontFamily"":"""&amp;Table_Styles[[#This Row],[Font Family Used]]&amp;""",""fontWeight"":"&amp;Table_Styles[[#This Row],[Font Weight Used]]&amp;"}","")</f>
        <v/>
      </c>
      <c r="CE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-10px</v>
      </c>
      <c r="CF40" t="str">
        <f>IF(AND(Table_Styles[[#This Row],[Selector]]&lt;&gt;"", Table_Styles[[#This Row],[Config Properties]]&lt;&gt;""),
Table_Styles[[#This Row],[Selector]]&amp;" { "&amp;Table_Styles[[#This Row],[Config Properties]]&amp;" }","")</f>
        <v>formly-field div.btn-group { margin-bottom: -10px }</v>
      </c>
      <c r="CG40" t="str">
        <f xml:space="preserve">
SUBSTITUTE(SUBSTITUTE(SUBSTITUTE(SUBSTITUTE(SUBSTITUTE(SUBSTITUTE(SUBSTITUTE(SUBSTITUTE(Table_Styles[[#This Row],[Config]],
" {","{"),
"{ ","{"),
" }","}"),
"} ","}"),
" ,",","),
", ",","),
" :",":"),
": ",":")</f>
        <v>formly-field div.btn-group{margin-bottom:-10px}</v>
      </c>
    </row>
    <row r="41" spans="2:85" ht="21" customHeight="1">
      <c r="B41" s="41" t="s">
        <v>710</v>
      </c>
      <c r="C41" s="92" t="s">
        <v>711</v>
      </c>
      <c r="D41" s="38"/>
      <c r="E41" s="38" t="str">
        <f>Settings_Styling_Font_Labels</f>
        <v>Open Sans</v>
      </c>
      <c r="F41" s="18" t="str">
        <f>IF(Table_Styles[[#This Row],[Font Family]]&lt;&gt;"",Table_Styles[[#This Row],[Font Family]],IF(Table_Styles[[#This Row],[Font Family Default]]&lt;&gt;"",Table_Styles[[#This Row],[Font Family Default]],""))</f>
        <v>Open Sans</v>
      </c>
      <c r="G41" s="38"/>
      <c r="H41" s="40" t="s">
        <v>668</v>
      </c>
      <c r="I41" s="18" t="str">
        <f>IF(Table_Styles[[#This Row],[Font Size]]&lt;&gt;"",Table_Styles[[#This Row],[Font Size]],IF(Table_Styles[[#This Row],[Font Size Default]]&lt;&gt;"",Table_Styles[[#This Row],[Font Size Default]],""))</f>
        <v>14px</v>
      </c>
      <c r="J41" s="38"/>
      <c r="K41" s="38">
        <f>Settings_Styling_Font_Weight_Labels</f>
        <v>700</v>
      </c>
      <c r="L41" s="18">
        <f>IF(Table_Styles[[#This Row],[Font Weight]]&lt;&gt;"",Table_Styles[[#This Row],[Font Weight]],IF(Table_Styles[[#This Row],[Font Weight Default]]&lt;&gt;"",Table_Styles[[#This Row],[Font Weight Default]],""))</f>
        <v>700</v>
      </c>
      <c r="M41" s="38"/>
      <c r="N41" s="38" t="str">
        <f>Colour_Foreground_1</f>
        <v>#2F3132</v>
      </c>
      <c r="O41" s="18" t="str">
        <f>IF(Table_Styles[[#This Row],[Colour]]&lt;&gt;"",Table_Styles[[#This Row],[Colour]],IF(Table_Styles[[#This Row],[Colour Default]]&lt;&gt;"",Table_Styles[[#This Row],[Colour Default]],""))</f>
        <v>#2F3132</v>
      </c>
      <c r="P41" s="38"/>
      <c r="Q41" s="38" t="str">
        <f>Colour_Background_1</f>
        <v>#FFFFFF</v>
      </c>
      <c r="R41" s="18" t="str">
        <f>IF(Table_Styles[[#This Row],[Background]]&lt;&gt;"",Table_Styles[[#This Row],[Background]],IF(Table_Styles[[#This Row],[Background Default]]&lt;&gt;"",Table_Styles[[#This Row],[Background Default]],""))</f>
        <v>#FFFFFF</v>
      </c>
      <c r="S41" s="38"/>
      <c r="T41" s="40" t="s">
        <v>676</v>
      </c>
      <c r="U41" s="18" t="str">
        <f>IF(Table_Styles[[#This Row],[Border]]&lt;&gt;"",Table_Styles[[#This Row],[Border]],IF(Table_Styles[[#This Row],[Border Default]]&lt;&gt;"",Table_Styles[[#This Row],[Border Default]],""))</f>
        <v>none</v>
      </c>
      <c r="V41" s="38"/>
      <c r="W41" s="38">
        <f>Settings_Styling_Other_Default_Border_Radius</f>
        <v>0</v>
      </c>
      <c r="X41" s="18">
        <f>IF(Table_Styles[[#This Row],[Border Radius]]&lt;&gt;"",Table_Styles[[#This Row],[Border Radius]],IF(Table_Styles[[#This Row],[Border Radius Default]]&lt;&gt;"",Table_Styles[[#This Row],[Border Radius Default]],""))</f>
        <v>0</v>
      </c>
      <c r="Y41" s="38"/>
      <c r="Z41" s="40"/>
      <c r="AA41" s="18" t="str">
        <f>IF(Table_Styles[[#This Row],[MT]]&lt;&gt;"",Table_Styles[[#This Row],[MT]],IF(Table_Styles[[#This Row],[MT Default]]&lt;&gt;"",Table_Styles[[#This Row],[MT Default]],""))</f>
        <v/>
      </c>
      <c r="AB41" s="38"/>
      <c r="AC41" s="40" t="s">
        <v>712</v>
      </c>
      <c r="AD41" s="18" t="str">
        <f>IF(Table_Styles[[#This Row],[MR]]&lt;&gt;"",Table_Styles[[#This Row],[MR]],IF(Table_Styles[[#This Row],[MR Default]]&lt;&gt;"",Table_Styles[[#This Row],[MR Default]],""))</f>
        <v>7px</v>
      </c>
      <c r="AE41" s="38"/>
      <c r="AF41" s="40" t="s">
        <v>656</v>
      </c>
      <c r="AG41" s="18" t="str">
        <f>IF(Table_Styles[[#This Row],[MB]]&lt;&gt;"",Table_Styles[[#This Row],[MB]],IF(Table_Styles[[#This Row],[MB Default]]&lt;&gt;"",Table_Styles[[#This Row],[MB Default]],""))</f>
        <v>10px</v>
      </c>
      <c r="AH41" s="38"/>
      <c r="AI41" s="38">
        <v>0</v>
      </c>
      <c r="AJ41" s="18">
        <f>IF(Table_Styles[[#This Row],[ML]]&lt;&gt;"",Table_Styles[[#This Row],[ML]],IF(Table_Styles[[#This Row],[ML Default]]&lt;&gt;"",Table_Styles[[#This Row],[ML Default]],""))</f>
        <v>0</v>
      </c>
      <c r="AK41" s="38"/>
      <c r="AL41" s="40" t="s">
        <v>677</v>
      </c>
      <c r="AM41" s="18" t="str">
        <f>IF(Table_Styles[[#This Row],[PT]]&lt;&gt;"",Table_Styles[[#This Row],[PT]],IF(Table_Styles[[#This Row],[PT Default]]&lt;&gt;"",Table_Styles[[#This Row],[PT Default]],""))</f>
        <v>12px</v>
      </c>
      <c r="AN41" s="38"/>
      <c r="AO41" s="40" t="s">
        <v>713</v>
      </c>
      <c r="AP41" s="18" t="str">
        <f>IF(Table_Styles[[#This Row],[PR]]&lt;&gt;"",Table_Styles[[#This Row],[PR]],IF(Table_Styles[[#This Row],[PR Default]]&lt;&gt;"",Table_Styles[[#This Row],[PR Default]],""))</f>
        <v>18px</v>
      </c>
      <c r="AQ41" s="38"/>
      <c r="AR41" s="40" t="s">
        <v>677</v>
      </c>
      <c r="AS41" s="18" t="str">
        <f>IF(Table_Styles[[#This Row],[PB]]&lt;&gt;"",Table_Styles[[#This Row],[PB]],IF(Table_Styles[[#This Row],[PB Default]]&lt;&gt;"",Table_Styles[[#This Row],[PB Default]],""))</f>
        <v>12px</v>
      </c>
      <c r="AT41" s="38"/>
      <c r="AU41" s="40" t="s">
        <v>713</v>
      </c>
      <c r="AV41" s="18" t="str">
        <f>IF(Table_Styles[[#This Row],[PL]]&lt;&gt;"",Table_Styles[[#This Row],[PL]],IF(Table_Styles[[#This Row],[PL Default]]&lt;&gt;"",Table_Styles[[#This Row],[PL Default]],""))</f>
        <v>18px</v>
      </c>
      <c r="AW41" s="38"/>
      <c r="AX41" s="38"/>
      <c r="AY41" s="18" t="str">
        <f>IF(Table_Styles[[#This Row],[BT]]&lt;&gt;"",Table_Styles[[#This Row],[BT]],IF(Table_Styles[[#This Row],[BT Default]]&lt;&gt;"",Table_Styles[[#This Row],[BT Default]],""))</f>
        <v/>
      </c>
      <c r="AZ41" s="38"/>
      <c r="BA41" s="38"/>
      <c r="BB41" s="18" t="str">
        <f>IF(Table_Styles[[#This Row],[BR]]&lt;&gt;"",Table_Styles[[#This Row],[BR]],IF(Table_Styles[[#This Row],[BR Default]]&lt;&gt;"",Table_Styles[[#This Row],[BR Default]],""))</f>
        <v/>
      </c>
      <c r="BC41" s="38"/>
      <c r="BD41" s="38"/>
      <c r="BE41" s="18" t="str">
        <f>IF(Table_Styles[[#This Row],[BB]]&lt;&gt;"",Table_Styles[[#This Row],[BB]],IF(Table_Styles[[#This Row],[BB Default]]&lt;&gt;"",Table_Styles[[#This Row],[BB Default]],""))</f>
        <v/>
      </c>
      <c r="BF41" s="38"/>
      <c r="BG41" s="38"/>
      <c r="BH41" s="18" t="str">
        <f>IF(Table_Styles[[#This Row],[BL]]&lt;&gt;"",Table_Styles[[#This Row],[BL]],IF(Table_Styles[[#This Row],[BL Default]]&lt;&gt;"",Table_Styles[[#This Row],[BL Default]],""))</f>
        <v/>
      </c>
      <c r="BI41" s="38"/>
      <c r="BJ41" s="38"/>
      <c r="BK41" s="18" t="str">
        <f>IF(Table_Styles[[#This Row],[Width]]&lt;&gt;"",Table_Styles[[#This Row],[Width]],IF(Table_Styles[[#This Row],[Width Default]]&lt;&gt;"",Table_Styles[[#This Row],[Width Default]],""))</f>
        <v/>
      </c>
      <c r="BL41" s="38"/>
      <c r="BM41" s="40"/>
      <c r="BN41" s="18" t="str">
        <f>IF(Table_Styles[[#This Row],[Height]]&lt;&gt;"",Table_Styles[[#This Row],[Height]],IF(Table_Styles[[#This Row],[Height Default]]&lt;&gt;"",Table_Styles[[#This Row],[Height Default]],""))</f>
        <v/>
      </c>
      <c r="BO41" s="18"/>
      <c r="BP41" s="18"/>
      <c r="BQ41" s="18" t="str">
        <f>IF(Table_Styles[[#This Row],[Top]]&lt;&gt;"",Table_Styles[[#This Row],[Top]],IF(Table_Styles[[#This Row],[Top Default]]&lt;&gt;"",Table_Styles[[#This Row],[Top Default]],""))</f>
        <v/>
      </c>
      <c r="BR41" s="18"/>
      <c r="BS41" s="18"/>
      <c r="BT41" s="18" t="str">
        <f>IF(Table_Styles[[#This Row],[Right]]&lt;&gt;"",Table_Styles[[#This Row],[Right]],IF(Table_Styles[[#This Row],[Right Default]]&lt;&gt;"",Table_Styles[[#This Row],[Right Default]],""))</f>
        <v/>
      </c>
      <c r="BU41" s="18"/>
      <c r="BV41" s="18"/>
      <c r="BW41" s="18" t="str">
        <f>IF(Table_Styles[[#This Row],[Bottom]]&lt;&gt;"",Table_Styles[[#This Row],[Bottom]],IF(Table_Styles[[#This Row],[Bottom Default]]&lt;&gt;"",Table_Styles[[#This Row],[Bottom Default]],""))</f>
        <v/>
      </c>
      <c r="BX41" s="18"/>
      <c r="BY41" s="18"/>
      <c r="BZ41" s="18" t="str">
        <f>IF(Table_Styles[[#This Row],[Left]]&lt;&gt;"",Table_Styles[[#This Row],[Left]],IF(Table_Styles[[#This Row],[Left Default]]&lt;&gt;"",Table_Styles[[#This Row],[Left Default]],""))</f>
        <v/>
      </c>
      <c r="CA41" s="38"/>
      <c r="CB41" s="20" t="str">
        <f>IF(AND(Table_Styles[[#This Row],[Selector]]&lt;&gt;"",Table_Styles[[#This Row],[Font Family Used]]&lt;&gt;"",Table_Styles[[#This Row],[Font Weight Used]]&lt;&gt;""),Table_Styles[[#This Row],[Font Family Used]]&amp;" "&amp;Table_Styles[[#This Row],[Font Weight Used]],"")</f>
        <v>Open Sans 700</v>
      </c>
      <c r="CC41" s="20" t="str">
        <f ca="1">IF(AND(Table_Styles[[#This Row],[Selector]],COUNTIF(OFFSET(CC:CC,0,0,ROW()-1,1),"="&amp;Table_Styles[[#This Row],[Font]])=0),Table_Styles[[#This Row],[Font]],"")</f>
        <v/>
      </c>
      <c r="CD41" s="20" t="str">
        <f ca="1">IF(Table_Styles[[#This Row],[Unique Font]]&lt;&gt;"",
"{""fontFamily"":"""&amp;Table_Styles[[#This Row],[Font Family Used]]&amp;""",""fontWeight"":"&amp;Table_Styles[[#This Row],[Font Weight Used]]&amp;"}","")</f>
        <v/>
      </c>
      <c r="CE4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#2F3132;background: #FFFFFF;border: none;border-radius: 0;margin-right: 7px;margin-bottom: 10px;margin-left: 0;padding-top: 12px;padding-right: 18px;padding-bottom: 12px;padding-left: 18px</v>
      </c>
      <c r="CF41" s="20" t="str">
        <f>IF(AND(Table_Styles[[#This Row],[Selector]]&lt;&gt;"", Table_Styles[[#This Row],[Config Properties]]&lt;&gt;""),
Table_Styles[[#This Row],[Selector]]&amp;" { "&amp;Table_Styles[[#This Row],[Config Properties]]&amp;" }","")</f>
        <v>formly-field label.btn, formly-field label.btn:hover, formly-field label.btn:active { font-family: 'Open Sans';font-size: 14px;font-weight: 700;color: #2F3132;background: #FFFFFF;border: none;border-radius: 0;margin-right: 7px;margin-bottom: 10px;margin-left: 0;padding-top: 12px;padding-right: 18px;padding-bottom: 12px;padding-left: 18px }</v>
      </c>
      <c r="CG41" s="20" t="str">
        <f xml:space="preserve">
SUBSTITUTE(SUBSTITUTE(SUBSTITUTE(SUBSTITUTE(SUBSTITUTE(SUBSTITUTE(SUBSTITUTE(SUBSTITUTE(Table_Styles[[#This Row],[Config]],
" {","{"),
"{ ","{"),
" }","}"),
"} ","}"),
" ,",","),
", ",","),
" :",":"),
": ",":")</f>
        <v>formly-field label.btn,formly-field label.btn:hover,formly-field label.btn:active{font-family:'Open Sans';font-size:14px;font-weight:700;color:#2F3132;background:#FFFFFF;border:none;border-radius:0;margin-right:7px;margin-bottom:10px;margin-left:0;padding-top:12px;padding-right:18px;padding-bottom:12px;padding-left:18px}</v>
      </c>
    </row>
    <row r="42" spans="2:85" ht="21" customHeight="1">
      <c r="B42" s="20" t="s">
        <v>714</v>
      </c>
      <c r="C42" s="20" t="s">
        <v>715</v>
      </c>
      <c r="D42" s="38"/>
      <c r="E42" s="38"/>
      <c r="F42" s="18" t="str">
        <f>IF(Table_Styles[[#This Row],[Font Family]]&lt;&gt;"",Table_Styles[[#This Row],[Font Family]],IF(Table_Styles[[#This Row],[Font Family Default]]&lt;&gt;"",Table_Styles[[#This Row],[Font Family Default]],""))</f>
        <v/>
      </c>
      <c r="G42" s="38"/>
      <c r="H42" s="38"/>
      <c r="I42" s="18" t="str">
        <f>IF(Table_Styles[[#This Row],[Font Size]]&lt;&gt;"",Table_Styles[[#This Row],[Font Size]],IF(Table_Styles[[#This Row],[Font Size Default]]&lt;&gt;"",Table_Styles[[#This Row],[Font Size Default]],""))</f>
        <v/>
      </c>
      <c r="J42" s="38"/>
      <c r="K42" s="38"/>
      <c r="L42" s="18" t="str">
        <f>IF(Table_Styles[[#This Row],[Font Weight]]&lt;&gt;"",Table_Styles[[#This Row],[Font Weight]],IF(Table_Styles[[#This Row],[Font Weight Default]]&lt;&gt;"",Table_Styles[[#This Row],[Font Weight Default]],""))</f>
        <v/>
      </c>
      <c r="M42" s="38"/>
      <c r="N42" s="38" t="str">
        <f>Colour_Background_1</f>
        <v>#FFFFFF</v>
      </c>
      <c r="O42" s="18" t="str">
        <f>IF(Table_Styles[[#This Row],[Colour]]&lt;&gt;"",Table_Styles[[#This Row],[Colour]],IF(Table_Styles[[#This Row],[Colour Default]]&lt;&gt;"",Table_Styles[[#This Row],[Colour Default]],""))</f>
        <v>#FFFFFF</v>
      </c>
      <c r="P42" s="38"/>
      <c r="Q42" s="94" t="str">
        <f>Colour_Accent_2</f>
        <v>#042361</v>
      </c>
      <c r="R42" s="18" t="str">
        <f>IF(Table_Styles[[#This Row],[Background]]&lt;&gt;"",Table_Styles[[#This Row],[Background]],IF(Table_Styles[[#This Row],[Background Default]]&lt;&gt;"",Table_Styles[[#This Row],[Background Default]],""))</f>
        <v>#042361</v>
      </c>
      <c r="S42" s="38"/>
      <c r="T42" s="40" t="s">
        <v>676</v>
      </c>
      <c r="U42" s="18" t="str">
        <f>IF(Table_Styles[[#This Row],[Border]]&lt;&gt;"",Table_Styles[[#This Row],[Border]],IF(Table_Styles[[#This Row],[Border Default]]&lt;&gt;"",Table_Styles[[#This Row],[Border Default]],""))</f>
        <v>none</v>
      </c>
      <c r="V42" s="38"/>
      <c r="W42" s="38"/>
      <c r="X42" s="18" t="str">
        <f>IF(Table_Styles[[#This Row],[Border Radius]]&lt;&gt;"",Table_Styles[[#This Row],[Border Radius]],IF(Table_Styles[[#This Row],[Border Radius Default]]&lt;&gt;"",Table_Styles[[#This Row],[Border Radius Default]],""))</f>
        <v/>
      </c>
      <c r="Y42" s="38"/>
      <c r="Z42" s="38"/>
      <c r="AA42" s="18" t="str">
        <f>IF(Table_Styles[[#This Row],[MT]]&lt;&gt;"",Table_Styles[[#This Row],[MT]],IF(Table_Styles[[#This Row],[MT Default]]&lt;&gt;"",Table_Styles[[#This Row],[MT Default]],""))</f>
        <v/>
      </c>
      <c r="AB42" s="38"/>
      <c r="AC42" s="38"/>
      <c r="AD42" s="18" t="str">
        <f>IF(Table_Styles[[#This Row],[MR]]&lt;&gt;"",Table_Styles[[#This Row],[MR]],IF(Table_Styles[[#This Row],[MR Default]]&lt;&gt;"",Table_Styles[[#This Row],[MR Default]],""))</f>
        <v/>
      </c>
      <c r="AE42" s="38"/>
      <c r="AF42" s="38"/>
      <c r="AG42" s="18" t="str">
        <f>IF(Table_Styles[[#This Row],[MB]]&lt;&gt;"",Table_Styles[[#This Row],[MB]],IF(Table_Styles[[#This Row],[MB Default]]&lt;&gt;"",Table_Styles[[#This Row],[MB Default]],""))</f>
        <v/>
      </c>
      <c r="AH42" s="38"/>
      <c r="AI42" s="38"/>
      <c r="AJ42" s="18" t="str">
        <f>IF(Table_Styles[[#This Row],[ML]]&lt;&gt;"",Table_Styles[[#This Row],[ML]],IF(Table_Styles[[#This Row],[ML Default]]&lt;&gt;"",Table_Styles[[#This Row],[ML Default]],""))</f>
        <v/>
      </c>
      <c r="AK42" s="38"/>
      <c r="AL42" s="38"/>
      <c r="AM42" s="18" t="str">
        <f>IF(Table_Styles[[#This Row],[PT]]&lt;&gt;"",Table_Styles[[#This Row],[PT]],IF(Table_Styles[[#This Row],[PT Default]]&lt;&gt;"",Table_Styles[[#This Row],[PT Default]],""))</f>
        <v/>
      </c>
      <c r="AN42" s="38"/>
      <c r="AO42" s="38"/>
      <c r="AP42" s="18" t="str">
        <f>IF(Table_Styles[[#This Row],[PR]]&lt;&gt;"",Table_Styles[[#This Row],[PR]],IF(Table_Styles[[#This Row],[PR Default]]&lt;&gt;"",Table_Styles[[#This Row],[PR Default]],""))</f>
        <v/>
      </c>
      <c r="AQ42" s="38"/>
      <c r="AR42" s="38"/>
      <c r="AS42" s="18" t="str">
        <f>IF(Table_Styles[[#This Row],[PB]]&lt;&gt;"",Table_Styles[[#This Row],[PB]],IF(Table_Styles[[#This Row],[PB Default]]&lt;&gt;"",Table_Styles[[#This Row],[PB Default]],""))</f>
        <v/>
      </c>
      <c r="AT42" s="38"/>
      <c r="AU42" s="38"/>
      <c r="AV42" s="18" t="str">
        <f>IF(Table_Styles[[#This Row],[PL]]&lt;&gt;"",Table_Styles[[#This Row],[PL]],IF(Table_Styles[[#This Row],[PL Default]]&lt;&gt;"",Table_Styles[[#This Row],[PL Default]],""))</f>
        <v/>
      </c>
      <c r="AW42" s="38"/>
      <c r="AX42" s="38"/>
      <c r="AY42" s="18" t="str">
        <f>IF(Table_Styles[[#This Row],[BT]]&lt;&gt;"",Table_Styles[[#This Row],[BT]],IF(Table_Styles[[#This Row],[BT Default]]&lt;&gt;"",Table_Styles[[#This Row],[BT Default]],""))</f>
        <v/>
      </c>
      <c r="AZ42" s="38"/>
      <c r="BA42" s="38"/>
      <c r="BB42" s="18" t="str">
        <f>IF(Table_Styles[[#This Row],[BR]]&lt;&gt;"",Table_Styles[[#This Row],[BR]],IF(Table_Styles[[#This Row],[BR Default]]&lt;&gt;"",Table_Styles[[#This Row],[BR Default]],""))</f>
        <v/>
      </c>
      <c r="BC42" s="38"/>
      <c r="BD42" s="38"/>
      <c r="BE42" s="18" t="str">
        <f>IF(Table_Styles[[#This Row],[BB]]&lt;&gt;"",Table_Styles[[#This Row],[BB]],IF(Table_Styles[[#This Row],[BB Default]]&lt;&gt;"",Table_Styles[[#This Row],[BB Default]],""))</f>
        <v/>
      </c>
      <c r="BF42" s="38"/>
      <c r="BG42" s="38"/>
      <c r="BH42" s="18" t="str">
        <f>IF(Table_Styles[[#This Row],[BL]]&lt;&gt;"",Table_Styles[[#This Row],[BL]],IF(Table_Styles[[#This Row],[BL Default]]&lt;&gt;"",Table_Styles[[#This Row],[BL Default]],""))</f>
        <v/>
      </c>
      <c r="BI42" s="38"/>
      <c r="BJ42" s="38"/>
      <c r="BK42" s="18" t="str">
        <f>IF(Table_Styles[[#This Row],[Width]]&lt;&gt;"",Table_Styles[[#This Row],[Width]],IF(Table_Styles[[#This Row],[Width Default]]&lt;&gt;"",Table_Styles[[#This Row],[Width Default]],""))</f>
        <v/>
      </c>
      <c r="BL42" s="38"/>
      <c r="BM42" s="38"/>
      <c r="BN42" s="18" t="str">
        <f>IF(Table_Styles[[#This Row],[Height]]&lt;&gt;"",Table_Styles[[#This Row],[Height]],IF(Table_Styles[[#This Row],[Height Default]]&lt;&gt;"",Table_Styles[[#This Row],[Height Default]],""))</f>
        <v/>
      </c>
      <c r="BO42" s="18"/>
      <c r="BP42" s="18"/>
      <c r="BQ42" s="18" t="str">
        <f>IF(Table_Styles[[#This Row],[Top]]&lt;&gt;"",Table_Styles[[#This Row],[Top]],IF(Table_Styles[[#This Row],[Top Default]]&lt;&gt;"",Table_Styles[[#This Row],[Top Default]],""))</f>
        <v/>
      </c>
      <c r="BR42" s="18"/>
      <c r="BS42" s="18"/>
      <c r="BT42" s="18" t="str">
        <f>IF(Table_Styles[[#This Row],[Right]]&lt;&gt;"",Table_Styles[[#This Row],[Right]],IF(Table_Styles[[#This Row],[Right Default]]&lt;&gt;"",Table_Styles[[#This Row],[Right Default]],""))</f>
        <v/>
      </c>
      <c r="BU42" s="18"/>
      <c r="BV42" s="18"/>
      <c r="BW42" s="18" t="str">
        <f>IF(Table_Styles[[#This Row],[Bottom]]&lt;&gt;"",Table_Styles[[#This Row],[Bottom]],IF(Table_Styles[[#This Row],[Bottom Default]]&lt;&gt;"",Table_Styles[[#This Row],[Bottom Default]],""))</f>
        <v/>
      </c>
      <c r="BX42" s="18"/>
      <c r="BY42" s="18"/>
      <c r="BZ42" s="18" t="str">
        <f>IF(Table_Styles[[#This Row],[Left]]&lt;&gt;"",Table_Styles[[#This Row],[Left]],IF(Table_Styles[[#This Row],[Left Default]]&lt;&gt;"",Table_Styles[[#This Row],[Left Default]],""))</f>
        <v/>
      </c>
      <c r="CA42" s="38"/>
      <c r="CB42" s="20" t="str">
        <f>IF(AND(Table_Styles[[#This Row],[Selector]]&lt;&gt;"",Table_Styles[[#This Row],[Font Family Used]]&lt;&gt;"",Table_Styles[[#This Row],[Font Weight Used]]&lt;&gt;""),Table_Styles[[#This Row],[Font Family Used]]&amp;" "&amp;Table_Styles[[#This Row],[Font Weight Used]],"")</f>
        <v/>
      </c>
      <c r="CC42" s="20" t="str">
        <f ca="1">IF(AND(Table_Styles[[#This Row],[Selector]],COUNTIF(OFFSET(CC:CC,0,0,ROW()-1,1),"="&amp;Table_Styles[[#This Row],[Font]])=0),Table_Styles[[#This Row],[Font]],"")</f>
        <v/>
      </c>
      <c r="CD42" s="20" t="str">
        <f ca="1">IF(Table_Styles[[#This Row],[Unique Font]]&lt;&gt;"",
"{""fontFamily"":"""&amp;Table_Styles[[#This Row],[Font Family Used]]&amp;""",""fontWeight"":"&amp;Table_Styles[[#This Row],[Font Weight Used]]&amp;"}","")</f>
        <v/>
      </c>
      <c r="CE4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42" s="20" t="str">
        <f>IF(AND(Table_Styles[[#This Row],[Selector]]&lt;&gt;"", Table_Styles[[#This Row],[Config Properties]]&lt;&gt;""),
Table_Styles[[#This Row],[Selector]]&amp;" { "&amp;Table_Styles[[#This Row],[Config Properties]]&amp;" }","")</f>
        <v>formly-field label.btn.selected, formly-field label.btn.selected:hover, formly-field label.selected:active { color: #FFFFFF;background: #042361;border: none }</v>
      </c>
      <c r="CG42" s="20" t="str">
        <f xml:space="preserve">
SUBSTITUTE(SUBSTITUTE(SUBSTITUTE(SUBSTITUTE(SUBSTITUTE(SUBSTITUTE(SUBSTITUTE(SUBSTITUTE(Table_Styles[[#This Row],[Config]],
" {","{"),
"{ ","{"),
" }","}"),
"} ","}"),
" ,",","),
", ",","),
" :",":"),
": ",":")</f>
        <v>formly-field label.btn.selected,formly-field label.btn.selected:hover,formly-field label.selected:active{color:#FFFFFF;background:#042361;border:none}</v>
      </c>
    </row>
    <row r="43" spans="2:85" ht="21" customHeight="1">
      <c r="B43" s="41" t="s">
        <v>716</v>
      </c>
      <c r="C43" s="41" t="s">
        <v>717</v>
      </c>
      <c r="D43" s="38"/>
      <c r="E43" s="38"/>
      <c r="F43" s="18" t="str">
        <f>IF(Table_Styles[[#This Row],[Font Family]]&lt;&gt;"",Table_Styles[[#This Row],[Font Family]],IF(Table_Styles[[#This Row],[Font Family Default]]&lt;&gt;"",Table_Styles[[#This Row],[Font Family Default]],""))</f>
        <v/>
      </c>
      <c r="G43" s="38"/>
      <c r="H43" s="40" t="s">
        <v>698</v>
      </c>
      <c r="I43" s="18" t="str">
        <f>IF(Table_Styles[[#This Row],[Font Size]]&lt;&gt;"",Table_Styles[[#This Row],[Font Size]],IF(Table_Styles[[#This Row],[Font Size Default]]&lt;&gt;"",Table_Styles[[#This Row],[Font Size Default]],""))</f>
        <v>25px</v>
      </c>
      <c r="J43" s="38"/>
      <c r="K43" s="38"/>
      <c r="L43" s="18" t="str">
        <f>IF(Table_Styles[[#This Row],[Font Weight]]&lt;&gt;"",Table_Styles[[#This Row],[Font Weight]],IF(Table_Styles[[#This Row],[Font Weight Default]]&lt;&gt;"",Table_Styles[[#This Row],[Font Weight Default]],""))</f>
        <v/>
      </c>
      <c r="M43" s="38"/>
      <c r="N43" s="38"/>
      <c r="O43" s="18" t="str">
        <f>IF(Table_Styles[[#This Row],[Colour]]&lt;&gt;"",Table_Styles[[#This Row],[Colour]],IF(Table_Styles[[#This Row],[Colour Default]]&lt;&gt;"",Table_Styles[[#This Row],[Colour Default]],""))</f>
        <v/>
      </c>
      <c r="P43" s="38"/>
      <c r="Q43" s="38"/>
      <c r="R43" s="18" t="str">
        <f>IF(Table_Styles[[#This Row],[Background]]&lt;&gt;"",Table_Styles[[#This Row],[Background]],IF(Table_Styles[[#This Row],[Background Default]]&lt;&gt;"",Table_Styles[[#This Row],[Background Default]],""))</f>
        <v/>
      </c>
      <c r="S43" s="38"/>
      <c r="T43" s="38"/>
      <c r="U43" s="18" t="str">
        <f>IF(Table_Styles[[#This Row],[Border]]&lt;&gt;"",Table_Styles[[#This Row],[Border]],IF(Table_Styles[[#This Row],[Border Default]]&lt;&gt;"",Table_Styles[[#This Row],[Border Default]],""))</f>
        <v/>
      </c>
      <c r="V43" s="38"/>
      <c r="W43" s="38"/>
      <c r="X43" s="18" t="str">
        <f>IF(Table_Styles[[#This Row],[Border Radius]]&lt;&gt;"",Table_Styles[[#This Row],[Border Radius]],IF(Table_Styles[[#This Row],[Border Radius Default]]&lt;&gt;"",Table_Styles[[#This Row],[Border Radius Default]],""))</f>
        <v/>
      </c>
      <c r="Y43" s="38"/>
      <c r="Z43" s="40" t="s">
        <v>718</v>
      </c>
      <c r="AA43" s="18" t="str">
        <f>IF(Table_Styles[[#This Row],[MT]]&lt;&gt;"",Table_Styles[[#This Row],[MT]],IF(Table_Styles[[#This Row],[MT Default]]&lt;&gt;"",Table_Styles[[#This Row],[MT Default]],""))</f>
        <v>3px</v>
      </c>
      <c r="AB43" s="38"/>
      <c r="AC43" s="38"/>
      <c r="AD43" s="18" t="str">
        <f>IF(Table_Styles[[#This Row],[MR]]&lt;&gt;"",Table_Styles[[#This Row],[MR]],IF(Table_Styles[[#This Row],[MR Default]]&lt;&gt;"",Table_Styles[[#This Row],[MR Default]],""))</f>
        <v/>
      </c>
      <c r="AE43" s="38"/>
      <c r="AF43" s="38"/>
      <c r="AG43" s="18" t="str">
        <f>IF(Table_Styles[[#This Row],[MB]]&lt;&gt;"",Table_Styles[[#This Row],[MB]],IF(Table_Styles[[#This Row],[MB Default]]&lt;&gt;"",Table_Styles[[#This Row],[MB Default]],""))</f>
        <v/>
      </c>
      <c r="AH43" s="38"/>
      <c r="AI43" s="38"/>
      <c r="AJ43" s="18" t="str">
        <f>IF(Table_Styles[[#This Row],[ML]]&lt;&gt;"",Table_Styles[[#This Row],[ML]],IF(Table_Styles[[#This Row],[ML Default]]&lt;&gt;"",Table_Styles[[#This Row],[ML Default]],""))</f>
        <v/>
      </c>
      <c r="AK43" s="38"/>
      <c r="AL43" s="38"/>
      <c r="AM43" s="18" t="str">
        <f>IF(Table_Styles[[#This Row],[PT]]&lt;&gt;"",Table_Styles[[#This Row],[PT]],IF(Table_Styles[[#This Row],[PT Default]]&lt;&gt;"",Table_Styles[[#This Row],[PT Default]],""))</f>
        <v/>
      </c>
      <c r="AN43" s="38"/>
      <c r="AO43" s="38"/>
      <c r="AP43" s="18" t="str">
        <f>IF(Table_Styles[[#This Row],[PR]]&lt;&gt;"",Table_Styles[[#This Row],[PR]],IF(Table_Styles[[#This Row],[PR Default]]&lt;&gt;"",Table_Styles[[#This Row],[PR Default]],""))</f>
        <v/>
      </c>
      <c r="AQ43" s="38"/>
      <c r="AR43" s="38"/>
      <c r="AS43" s="18" t="str">
        <f>IF(Table_Styles[[#This Row],[PB]]&lt;&gt;"",Table_Styles[[#This Row],[PB]],IF(Table_Styles[[#This Row],[PB Default]]&lt;&gt;"",Table_Styles[[#This Row],[PB Default]],""))</f>
        <v/>
      </c>
      <c r="AT43" s="38"/>
      <c r="AU43" s="38"/>
      <c r="AV43" s="18" t="str">
        <f>IF(Table_Styles[[#This Row],[PL]]&lt;&gt;"",Table_Styles[[#This Row],[PL]],IF(Table_Styles[[#This Row],[PL Default]]&lt;&gt;"",Table_Styles[[#This Row],[PL Default]],""))</f>
        <v/>
      </c>
      <c r="AW43" s="38"/>
      <c r="AX43" s="38"/>
      <c r="AY43" s="18" t="str">
        <f>IF(Table_Styles[[#This Row],[BT]]&lt;&gt;"",Table_Styles[[#This Row],[BT]],IF(Table_Styles[[#This Row],[BT Default]]&lt;&gt;"",Table_Styles[[#This Row],[BT Default]],""))</f>
        <v/>
      </c>
      <c r="AZ43" s="38"/>
      <c r="BA43" s="38"/>
      <c r="BB43" s="18" t="str">
        <f>IF(Table_Styles[[#This Row],[BR]]&lt;&gt;"",Table_Styles[[#This Row],[BR]],IF(Table_Styles[[#This Row],[BR Default]]&lt;&gt;"",Table_Styles[[#This Row],[BR Default]],""))</f>
        <v/>
      </c>
      <c r="BC43" s="38"/>
      <c r="BD43" s="38"/>
      <c r="BE43" s="18" t="str">
        <f>IF(Table_Styles[[#This Row],[BB]]&lt;&gt;"",Table_Styles[[#This Row],[BB]],IF(Table_Styles[[#This Row],[BB Default]]&lt;&gt;"",Table_Styles[[#This Row],[BB Default]],""))</f>
        <v/>
      </c>
      <c r="BF43" s="38"/>
      <c r="BG43" s="38"/>
      <c r="BH43" s="18" t="str">
        <f>IF(Table_Styles[[#This Row],[BL]]&lt;&gt;"",Table_Styles[[#This Row],[BL]],IF(Table_Styles[[#This Row],[BL Default]]&lt;&gt;"",Table_Styles[[#This Row],[BL Default]],""))</f>
        <v/>
      </c>
      <c r="BI43" s="38"/>
      <c r="BJ43" s="38"/>
      <c r="BK43" s="18" t="str">
        <f>IF(Table_Styles[[#This Row],[Width]]&lt;&gt;"",Table_Styles[[#This Row],[Width]],IF(Table_Styles[[#This Row],[Width Default]]&lt;&gt;"",Table_Styles[[#This Row],[Width Default]],""))</f>
        <v/>
      </c>
      <c r="BL43" s="38"/>
      <c r="BM43" s="38"/>
      <c r="BN43" s="18" t="str">
        <f>IF(Table_Styles[[#This Row],[Height]]&lt;&gt;"",Table_Styles[[#This Row],[Height]],IF(Table_Styles[[#This Row],[Height Default]]&lt;&gt;"",Table_Styles[[#This Row],[Height Default]],""))</f>
        <v/>
      </c>
      <c r="BO43" s="18"/>
      <c r="BP43" s="18"/>
      <c r="BQ43" s="18" t="str">
        <f>IF(Table_Styles[[#This Row],[Top]]&lt;&gt;"",Table_Styles[[#This Row],[Top]],IF(Table_Styles[[#This Row],[Top Default]]&lt;&gt;"",Table_Styles[[#This Row],[Top Default]],""))</f>
        <v/>
      </c>
      <c r="BR43" s="18"/>
      <c r="BS43" s="18"/>
      <c r="BT43" s="18" t="str">
        <f>IF(Table_Styles[[#This Row],[Right]]&lt;&gt;"",Table_Styles[[#This Row],[Right]],IF(Table_Styles[[#This Row],[Right Default]]&lt;&gt;"",Table_Styles[[#This Row],[Right Default]],""))</f>
        <v/>
      </c>
      <c r="BU43" s="18"/>
      <c r="BV43" s="18"/>
      <c r="BW43" s="18" t="str">
        <f>IF(Table_Styles[[#This Row],[Bottom]]&lt;&gt;"",Table_Styles[[#This Row],[Bottom]],IF(Table_Styles[[#This Row],[Bottom Default]]&lt;&gt;"",Table_Styles[[#This Row],[Bottom Default]],""))</f>
        <v/>
      </c>
      <c r="BX43" s="18"/>
      <c r="BY43" s="18"/>
      <c r="BZ43" s="18" t="str">
        <f>IF(Table_Styles[[#This Row],[Left]]&lt;&gt;"",Table_Styles[[#This Row],[Left]],IF(Table_Styles[[#This Row],[Left Default]]&lt;&gt;"",Table_Styles[[#This Row],[Left Default]],""))</f>
        <v/>
      </c>
      <c r="CA43" s="38"/>
      <c r="CB43" s="20" t="str">
        <f>IF(AND(Table_Styles[[#This Row],[Selector]]&lt;&gt;"",Table_Styles[[#This Row],[Font Family Used]]&lt;&gt;"",Table_Styles[[#This Row],[Font Weight Used]]&lt;&gt;""),Table_Styles[[#This Row],[Font Family Used]]&amp;" "&amp;Table_Styles[[#This Row],[Font Weight Used]],"")</f>
        <v/>
      </c>
      <c r="CC43" s="20" t="str">
        <f ca="1">IF(AND(Table_Styles[[#This Row],[Selector]],COUNTIF(OFFSET(CC:CC,0,0,ROW()-1,1),"="&amp;Table_Styles[[#This Row],[Font]])=0),Table_Styles[[#This Row],[Font]],"")</f>
        <v/>
      </c>
      <c r="CD43" s="20" t="str">
        <f ca="1">IF(Table_Styles[[#This Row],[Unique Font]]&lt;&gt;"",
"{""fontFamily"":"""&amp;Table_Styles[[#This Row],[Font Family Used]]&amp;""",""fontWeight"":"&amp;Table_Styles[[#This Row],[Font Weight Used]]&amp;"}","")</f>
        <v/>
      </c>
      <c r="CE4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3" s="20" t="str">
        <f>IF(AND(Table_Styles[[#This Row],[Selector]]&lt;&gt;"", Table_Styles[[#This Row],[Config Properties]]&lt;&gt;""),
Table_Styles[[#This Row],[Selector]]&amp;" { "&amp;Table_Styles[[#This Row],[Config Properties]]&amp;" }","")</f>
        <v>formly-field label .btn-icon { font-size: 25px;margin-top: 3px }</v>
      </c>
      <c r="CG43" s="20" t="str">
        <f xml:space="preserve">
SUBSTITUTE(SUBSTITUTE(SUBSTITUTE(SUBSTITUTE(SUBSTITUTE(SUBSTITUTE(SUBSTITUTE(SUBSTITUTE(Table_Styles[[#This Row],[Config]],
" {","{"),
"{ ","{"),
" }","}"),
"} ","}"),
" ,",","),
", ",","),
" :",":"),
": ",":")</f>
        <v>formly-field label .btn-icon{font-size:25px;margin-top:3px}</v>
      </c>
    </row>
    <row r="44" spans="2:85" ht="21" customHeight="1">
      <c r="B44" s="20" t="s">
        <v>719</v>
      </c>
      <c r="C44" s="41" t="s">
        <v>720</v>
      </c>
      <c r="D44" s="55"/>
      <c r="E44" s="38"/>
      <c r="F44" s="18" t="str">
        <f>IF(Table_Styles[[#This Row],[Font Family]]&lt;&gt;"",Table_Styles[[#This Row],[Font Family]],IF(Table_Styles[[#This Row],[Font Family Default]]&lt;&gt;"",Table_Styles[[#This Row],[Font Family Default]],""))</f>
        <v/>
      </c>
      <c r="G44" s="55"/>
      <c r="H44" s="40" t="s">
        <v>713</v>
      </c>
      <c r="I44" s="18" t="str">
        <f>IF(Table_Styles[[#This Row],[Font Size]]&lt;&gt;"",Table_Styles[[#This Row],[Font Size]],IF(Table_Styles[[#This Row],[Font Size Default]]&lt;&gt;"",Table_Styles[[#This Row],[Font Size Default]],""))</f>
        <v>18px</v>
      </c>
      <c r="J44" s="55"/>
      <c r="K44" s="38"/>
      <c r="L44" s="18" t="str">
        <f>IF(Table_Styles[[#This Row],[Font Weight]]&lt;&gt;"",Table_Styles[[#This Row],[Font Weight]],IF(Table_Styles[[#This Row],[Font Weight Default]]&lt;&gt;"",Table_Styles[[#This Row],[Font Weight Default]],""))</f>
        <v/>
      </c>
      <c r="M44" s="55"/>
      <c r="N44" s="38"/>
      <c r="O44" s="18" t="str">
        <f>IF(Table_Styles[[#This Row],[Colour]]&lt;&gt;"",Table_Styles[[#This Row],[Colour]],IF(Table_Styles[[#This Row],[Colour Default]]&lt;&gt;"",Table_Styles[[#This Row],[Colour Default]],""))</f>
        <v/>
      </c>
      <c r="P44" s="55"/>
      <c r="Q44" s="38"/>
      <c r="R44" s="18" t="str">
        <f>IF(Table_Styles[[#This Row],[Background]]&lt;&gt;"",Table_Styles[[#This Row],[Background]],IF(Table_Styles[[#This Row],[Background Default]]&lt;&gt;"",Table_Styles[[#This Row],[Background Default]],""))</f>
        <v/>
      </c>
      <c r="S44" s="55"/>
      <c r="T44" s="38"/>
      <c r="U44" s="18" t="str">
        <f>IF(Table_Styles[[#This Row],[Border]]&lt;&gt;"",Table_Styles[[#This Row],[Border]],IF(Table_Styles[[#This Row],[Border Default]]&lt;&gt;"",Table_Styles[[#This Row],[Border Default]],""))</f>
        <v/>
      </c>
      <c r="V44" s="38"/>
      <c r="W44" s="38"/>
      <c r="X44" s="18" t="str">
        <f>IF(Table_Styles[[#This Row],[Border Radius]]&lt;&gt;"",Table_Styles[[#This Row],[Border Radius]],IF(Table_Styles[[#This Row],[Border Radius Default]]&lt;&gt;"",Table_Styles[[#This Row],[Border Radius Default]],""))</f>
        <v/>
      </c>
      <c r="Y44" s="55"/>
      <c r="Z44" s="40"/>
      <c r="AA44" s="18" t="str">
        <f>IF(Table_Styles[[#This Row],[MT]]&lt;&gt;"",Table_Styles[[#This Row],[MT]],IF(Table_Styles[[#This Row],[MT Default]]&lt;&gt;"",Table_Styles[[#This Row],[MT Default]],""))</f>
        <v/>
      </c>
      <c r="AB44" s="55"/>
      <c r="AC44" s="38"/>
      <c r="AD44" s="18" t="str">
        <f>IF(Table_Styles[[#This Row],[MR]]&lt;&gt;"",Table_Styles[[#This Row],[MR]],IF(Table_Styles[[#This Row],[MR Default]]&lt;&gt;"",Table_Styles[[#This Row],[MR Default]],""))</f>
        <v/>
      </c>
      <c r="AE44" s="55"/>
      <c r="AF44" s="38"/>
      <c r="AG44" s="18" t="str">
        <f>IF(Table_Styles[[#This Row],[MB]]&lt;&gt;"",Table_Styles[[#This Row],[MB]],IF(Table_Styles[[#This Row],[MB Default]]&lt;&gt;"",Table_Styles[[#This Row],[MB Default]],""))</f>
        <v/>
      </c>
      <c r="AH44" s="55"/>
      <c r="AI44" s="38"/>
      <c r="AJ44" s="18" t="str">
        <f>IF(Table_Styles[[#This Row],[ML]]&lt;&gt;"",Table_Styles[[#This Row],[ML]],IF(Table_Styles[[#This Row],[ML Default]]&lt;&gt;"",Table_Styles[[#This Row],[ML Default]],""))</f>
        <v/>
      </c>
      <c r="AK44" s="55"/>
      <c r="AL44" s="38"/>
      <c r="AM44" s="18" t="str">
        <f>IF(Table_Styles[[#This Row],[PT]]&lt;&gt;"",Table_Styles[[#This Row],[PT]],IF(Table_Styles[[#This Row],[PT Default]]&lt;&gt;"",Table_Styles[[#This Row],[PT Default]],""))</f>
        <v/>
      </c>
      <c r="AN44" s="55"/>
      <c r="AO44" s="38"/>
      <c r="AP44" s="18" t="str">
        <f>IF(Table_Styles[[#This Row],[PR]]&lt;&gt;"",Table_Styles[[#This Row],[PR]],IF(Table_Styles[[#This Row],[PR Default]]&lt;&gt;"",Table_Styles[[#This Row],[PR Default]],""))</f>
        <v/>
      </c>
      <c r="AQ44" s="55"/>
      <c r="AR44" s="38"/>
      <c r="AS44" s="18" t="str">
        <f>IF(Table_Styles[[#This Row],[PB]]&lt;&gt;"",Table_Styles[[#This Row],[PB]],IF(Table_Styles[[#This Row],[PB Default]]&lt;&gt;"",Table_Styles[[#This Row],[PB Default]],""))</f>
        <v/>
      </c>
      <c r="AT44" s="55"/>
      <c r="AU44" s="38"/>
      <c r="AV44" s="18" t="str">
        <f>IF(Table_Styles[[#This Row],[PL]]&lt;&gt;"",Table_Styles[[#This Row],[PL]],IF(Table_Styles[[#This Row],[PL Default]]&lt;&gt;"",Table_Styles[[#This Row],[PL Default]],""))</f>
        <v/>
      </c>
      <c r="AW44" s="55"/>
      <c r="AX44" s="38"/>
      <c r="AY44" s="18" t="str">
        <f>IF(Table_Styles[[#This Row],[BT]]&lt;&gt;"",Table_Styles[[#This Row],[BT]],IF(Table_Styles[[#This Row],[BT Default]]&lt;&gt;"",Table_Styles[[#This Row],[BT Default]],""))</f>
        <v/>
      </c>
      <c r="AZ44" s="55"/>
      <c r="BA44" s="38"/>
      <c r="BB44" s="18" t="str">
        <f>IF(Table_Styles[[#This Row],[BR]]&lt;&gt;"",Table_Styles[[#This Row],[BR]],IF(Table_Styles[[#This Row],[BR Default]]&lt;&gt;"",Table_Styles[[#This Row],[BR Default]],""))</f>
        <v/>
      </c>
      <c r="BC44" s="55"/>
      <c r="BD44" s="38"/>
      <c r="BE44" s="18" t="str">
        <f>IF(Table_Styles[[#This Row],[BB]]&lt;&gt;"",Table_Styles[[#This Row],[BB]],IF(Table_Styles[[#This Row],[BB Default]]&lt;&gt;"",Table_Styles[[#This Row],[BB Default]],""))</f>
        <v/>
      </c>
      <c r="BF44" s="55"/>
      <c r="BG44" s="38"/>
      <c r="BH44" s="18" t="str">
        <f>IF(Table_Styles[[#This Row],[BL]]&lt;&gt;"",Table_Styles[[#This Row],[BL]],IF(Table_Styles[[#This Row],[BL Default]]&lt;&gt;"",Table_Styles[[#This Row],[BL Default]],""))</f>
        <v/>
      </c>
      <c r="BI44" s="38"/>
      <c r="BJ44" s="38"/>
      <c r="BK44" s="18" t="str">
        <f>IF(Table_Styles[[#This Row],[Width]]&lt;&gt;"",Table_Styles[[#This Row],[Width]],IF(Table_Styles[[#This Row],[Width Default]]&lt;&gt;"",Table_Styles[[#This Row],[Width Default]],""))</f>
        <v/>
      </c>
      <c r="BL44" s="38"/>
      <c r="BM44" s="38"/>
      <c r="BN44" s="18" t="str">
        <f>IF(Table_Styles[[#This Row],[Height]]&lt;&gt;"",Table_Styles[[#This Row],[Height]],IF(Table_Styles[[#This Row],[Height Default]]&lt;&gt;"",Table_Styles[[#This Row],[Height Default]],""))</f>
        <v/>
      </c>
      <c r="BO44" s="18"/>
      <c r="BP44" s="40" t="s">
        <v>721</v>
      </c>
      <c r="BQ44" s="18" t="str">
        <f>IF(Table_Styles[[#This Row],[Top]]&lt;&gt;"",Table_Styles[[#This Row],[Top]],IF(Table_Styles[[#This Row],[Top Default]]&lt;&gt;"",Table_Styles[[#This Row],[Top Default]],""))</f>
        <v>-4px</v>
      </c>
      <c r="BR44" s="18"/>
      <c r="BS44" s="18"/>
      <c r="BT44" s="18" t="str">
        <f>IF(Table_Styles[[#This Row],[Right]]&lt;&gt;"",Table_Styles[[#This Row],[Right]],IF(Table_Styles[[#This Row],[Right Default]]&lt;&gt;"",Table_Styles[[#This Row],[Right Default]],""))</f>
        <v/>
      </c>
      <c r="BU44" s="18"/>
      <c r="BV44" s="18"/>
      <c r="BW44" s="18" t="str">
        <f>IF(Table_Styles[[#This Row],[Bottom]]&lt;&gt;"",Table_Styles[[#This Row],[Bottom]],IF(Table_Styles[[#This Row],[Bottom Default]]&lt;&gt;"",Table_Styles[[#This Row],[Bottom Default]],""))</f>
        <v/>
      </c>
      <c r="BX44" s="18"/>
      <c r="BY44" s="18"/>
      <c r="BZ44" s="18" t="str">
        <f>IF(Table_Styles[[#This Row],[Left]]&lt;&gt;"",Table_Styles[[#This Row],[Left]],IF(Table_Styles[[#This Row],[Left Default]]&lt;&gt;"",Table_Styles[[#This Row],[Left Default]],""))</f>
        <v/>
      </c>
      <c r="CA44" s="55"/>
      <c r="CB44" s="20" t="str">
        <f>IF(AND(Table_Styles[[#This Row],[Selector]]&lt;&gt;"",Table_Styles[[#This Row],[Font Family Used]]&lt;&gt;"",Table_Styles[[#This Row],[Font Weight Used]]&lt;&gt;""),Table_Styles[[#This Row],[Font Family Used]]&amp;" "&amp;Table_Styles[[#This Row],[Font Weight Used]],"")</f>
        <v/>
      </c>
      <c r="CC44" s="20" t="str">
        <f ca="1">IF(AND(Table_Styles[[#This Row],[Selector]],COUNTIF(OFFSET(CC:CC,0,0,ROW()-1,1),"="&amp;Table_Styles[[#This Row],[Font]])=0),Table_Styles[[#This Row],[Font]],"")</f>
        <v/>
      </c>
      <c r="CD44" s="20" t="str">
        <f ca="1">IF(Table_Styles[[#This Row],[Unique Font]]&lt;&gt;"",
"{""fontFamily"":"""&amp;Table_Styles[[#This Row],[Font Family Used]]&amp;""",""fontWeight"":"&amp;Table_Styles[[#This Row],[Font Weight Used]]&amp;"}","")</f>
        <v/>
      </c>
      <c r="CE4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4" s="20" t="str">
        <f>IF(AND(Table_Styles[[#This Row],[Selector]]&lt;&gt;"", Table_Styles[[#This Row],[Config Properties]]&lt;&gt;""),
Table_Styles[[#This Row],[Selector]]&amp;" { "&amp;Table_Styles[[#This Row],[Config Properties]]&amp;" }","")</f>
        <v>formly-field label .btn-icon .sm { font-size: 18px;top: -4px }</v>
      </c>
      <c r="CG44" s="20" t="str">
        <f xml:space="preserve">
SUBSTITUTE(SUBSTITUTE(SUBSTITUTE(SUBSTITUTE(SUBSTITUTE(SUBSTITUTE(SUBSTITUTE(SUBSTITUTE(Table_Styles[[#This Row],[Config]],
" {","{"),
"{ ","{"),
" }","}"),
"} ","}"),
" ,",","),
", ",","),
" :",":"),
": ",":")</f>
        <v>formly-field label .btn-icon .sm{font-size:18px;top:-4px}</v>
      </c>
    </row>
    <row r="45" spans="2:85" ht="21" customHeight="1">
      <c r="B45" s="20" t="s">
        <v>722</v>
      </c>
      <c r="C45" s="41" t="s">
        <v>723</v>
      </c>
      <c r="D45" s="55"/>
      <c r="E45" s="38"/>
      <c r="F45" s="18" t="str">
        <f>IF(Table_Styles[[#This Row],[Font Family]]&lt;&gt;"",Table_Styles[[#This Row],[Font Family]],IF(Table_Styles[[#This Row],[Font Family Default]]&lt;&gt;"",Table_Styles[[#This Row],[Font Family Default]],""))</f>
        <v/>
      </c>
      <c r="G45" s="55"/>
      <c r="H45" s="40" t="s">
        <v>698</v>
      </c>
      <c r="I45" s="18" t="str">
        <f>IF(Table_Styles[[#This Row],[Font Size]]&lt;&gt;"",Table_Styles[[#This Row],[Font Size]],IF(Table_Styles[[#This Row],[Font Size Default]]&lt;&gt;"",Table_Styles[[#This Row],[Font Size Default]],""))</f>
        <v>25px</v>
      </c>
      <c r="J45" s="55"/>
      <c r="K45" s="38"/>
      <c r="L45" s="18" t="str">
        <f>IF(Table_Styles[[#This Row],[Font Weight]]&lt;&gt;"",Table_Styles[[#This Row],[Font Weight]],IF(Table_Styles[[#This Row],[Font Weight Default]]&lt;&gt;"",Table_Styles[[#This Row],[Font Weight Default]],""))</f>
        <v/>
      </c>
      <c r="M45" s="55"/>
      <c r="N45" s="38"/>
      <c r="O45" s="18" t="str">
        <f>IF(Table_Styles[[#This Row],[Colour]]&lt;&gt;"",Table_Styles[[#This Row],[Colour]],IF(Table_Styles[[#This Row],[Colour Default]]&lt;&gt;"",Table_Styles[[#This Row],[Colour Default]],""))</f>
        <v/>
      </c>
      <c r="P45" s="55"/>
      <c r="Q45" s="38"/>
      <c r="R45" s="18" t="str">
        <f>IF(Table_Styles[[#This Row],[Background]]&lt;&gt;"",Table_Styles[[#This Row],[Background]],IF(Table_Styles[[#This Row],[Background Default]]&lt;&gt;"",Table_Styles[[#This Row],[Background Default]],""))</f>
        <v/>
      </c>
      <c r="S45" s="55"/>
      <c r="T45" s="38"/>
      <c r="U45" s="18" t="str">
        <f>IF(Table_Styles[[#This Row],[Border]]&lt;&gt;"",Table_Styles[[#This Row],[Border]],IF(Table_Styles[[#This Row],[Border Default]]&lt;&gt;"",Table_Styles[[#This Row],[Border Default]],""))</f>
        <v/>
      </c>
      <c r="V45" s="38"/>
      <c r="W45" s="38"/>
      <c r="X45" s="18" t="str">
        <f>IF(Table_Styles[[#This Row],[Border Radius]]&lt;&gt;"",Table_Styles[[#This Row],[Border Radius]],IF(Table_Styles[[#This Row],[Border Radius Default]]&lt;&gt;"",Table_Styles[[#This Row],[Border Radius Default]],""))</f>
        <v/>
      </c>
      <c r="Y45" s="55"/>
      <c r="Z45" s="40"/>
      <c r="AA45" s="18" t="str">
        <f>IF(Table_Styles[[#This Row],[MT]]&lt;&gt;"",Table_Styles[[#This Row],[MT]],IF(Table_Styles[[#This Row],[MT Default]]&lt;&gt;"",Table_Styles[[#This Row],[MT Default]],""))</f>
        <v/>
      </c>
      <c r="AB45" s="55"/>
      <c r="AC45" s="38"/>
      <c r="AD45" s="18" t="str">
        <f>IF(Table_Styles[[#This Row],[MR]]&lt;&gt;"",Table_Styles[[#This Row],[MR]],IF(Table_Styles[[#This Row],[MR Default]]&lt;&gt;"",Table_Styles[[#This Row],[MR Default]],""))</f>
        <v/>
      </c>
      <c r="AE45" s="55"/>
      <c r="AF45" s="38"/>
      <c r="AG45" s="18" t="str">
        <f>IF(Table_Styles[[#This Row],[MB]]&lt;&gt;"",Table_Styles[[#This Row],[MB]],IF(Table_Styles[[#This Row],[MB Default]]&lt;&gt;"",Table_Styles[[#This Row],[MB Default]],""))</f>
        <v/>
      </c>
      <c r="AH45" s="55"/>
      <c r="AI45" s="38"/>
      <c r="AJ45" s="18" t="str">
        <f>IF(Table_Styles[[#This Row],[ML]]&lt;&gt;"",Table_Styles[[#This Row],[ML]],IF(Table_Styles[[#This Row],[ML Default]]&lt;&gt;"",Table_Styles[[#This Row],[ML Default]],""))</f>
        <v/>
      </c>
      <c r="AK45" s="55"/>
      <c r="AL45" s="38"/>
      <c r="AM45" s="18" t="str">
        <f>IF(Table_Styles[[#This Row],[PT]]&lt;&gt;"",Table_Styles[[#This Row],[PT]],IF(Table_Styles[[#This Row],[PT Default]]&lt;&gt;"",Table_Styles[[#This Row],[PT Default]],""))</f>
        <v/>
      </c>
      <c r="AN45" s="55"/>
      <c r="AO45" s="38"/>
      <c r="AP45" s="18" t="str">
        <f>IF(Table_Styles[[#This Row],[PR]]&lt;&gt;"",Table_Styles[[#This Row],[PR]],IF(Table_Styles[[#This Row],[PR Default]]&lt;&gt;"",Table_Styles[[#This Row],[PR Default]],""))</f>
        <v/>
      </c>
      <c r="AQ45" s="55"/>
      <c r="AR45" s="38"/>
      <c r="AS45" s="18" t="str">
        <f>IF(Table_Styles[[#This Row],[PB]]&lt;&gt;"",Table_Styles[[#This Row],[PB]],IF(Table_Styles[[#This Row],[PB Default]]&lt;&gt;"",Table_Styles[[#This Row],[PB Default]],""))</f>
        <v/>
      </c>
      <c r="AT45" s="55"/>
      <c r="AU45" s="38"/>
      <c r="AV45" s="18" t="str">
        <f>IF(Table_Styles[[#This Row],[PL]]&lt;&gt;"",Table_Styles[[#This Row],[PL]],IF(Table_Styles[[#This Row],[PL Default]]&lt;&gt;"",Table_Styles[[#This Row],[PL Default]],""))</f>
        <v/>
      </c>
      <c r="AW45" s="55"/>
      <c r="AX45" s="38"/>
      <c r="AY45" s="18" t="str">
        <f>IF(Table_Styles[[#This Row],[BT]]&lt;&gt;"",Table_Styles[[#This Row],[BT]],IF(Table_Styles[[#This Row],[BT Default]]&lt;&gt;"",Table_Styles[[#This Row],[BT Default]],""))</f>
        <v/>
      </c>
      <c r="AZ45" s="55"/>
      <c r="BA45" s="38"/>
      <c r="BB45" s="18" t="str">
        <f>IF(Table_Styles[[#This Row],[BR]]&lt;&gt;"",Table_Styles[[#This Row],[BR]],IF(Table_Styles[[#This Row],[BR Default]]&lt;&gt;"",Table_Styles[[#This Row],[BR Default]],""))</f>
        <v/>
      </c>
      <c r="BC45" s="55"/>
      <c r="BD45" s="38"/>
      <c r="BE45" s="18" t="str">
        <f>IF(Table_Styles[[#This Row],[BB]]&lt;&gt;"",Table_Styles[[#This Row],[BB]],IF(Table_Styles[[#This Row],[BB Default]]&lt;&gt;"",Table_Styles[[#This Row],[BB Default]],""))</f>
        <v/>
      </c>
      <c r="BF45" s="55"/>
      <c r="BG45" s="38"/>
      <c r="BH45" s="18" t="str">
        <f>IF(Table_Styles[[#This Row],[BL]]&lt;&gt;"",Table_Styles[[#This Row],[BL]],IF(Table_Styles[[#This Row],[BL Default]]&lt;&gt;"",Table_Styles[[#This Row],[BL Default]],""))</f>
        <v/>
      </c>
      <c r="BI45" s="38"/>
      <c r="BJ45" s="38"/>
      <c r="BK45" s="18" t="str">
        <f>IF(Table_Styles[[#This Row],[Width]]&lt;&gt;"",Table_Styles[[#This Row],[Width]],IF(Table_Styles[[#This Row],[Width Default]]&lt;&gt;"",Table_Styles[[#This Row],[Width Default]],""))</f>
        <v/>
      </c>
      <c r="BL45" s="38"/>
      <c r="BM45" s="38"/>
      <c r="BN45" s="18" t="str">
        <f>IF(Table_Styles[[#This Row],[Height]]&lt;&gt;"",Table_Styles[[#This Row],[Height]],IF(Table_Styles[[#This Row],[Height Default]]&lt;&gt;"",Table_Styles[[#This Row],[Height Default]],""))</f>
        <v/>
      </c>
      <c r="BO45" s="18"/>
      <c r="BP45" s="40" t="s">
        <v>724</v>
      </c>
      <c r="BQ45" s="18" t="str">
        <f>IF(Table_Styles[[#This Row],[Top]]&lt;&gt;"",Table_Styles[[#This Row],[Top]],IF(Table_Styles[[#This Row],[Top Default]]&lt;&gt;"",Table_Styles[[#This Row],[Top Default]],""))</f>
        <v>-2px</v>
      </c>
      <c r="BR45" s="18"/>
      <c r="BS45" s="18"/>
      <c r="BT45" s="18" t="str">
        <f>IF(Table_Styles[[#This Row],[Right]]&lt;&gt;"",Table_Styles[[#This Row],[Right]],IF(Table_Styles[[#This Row],[Right Default]]&lt;&gt;"",Table_Styles[[#This Row],[Right Default]],""))</f>
        <v/>
      </c>
      <c r="BU45" s="18"/>
      <c r="BV45" s="18"/>
      <c r="BW45" s="18" t="str">
        <f>IF(Table_Styles[[#This Row],[Bottom]]&lt;&gt;"",Table_Styles[[#This Row],[Bottom]],IF(Table_Styles[[#This Row],[Bottom Default]]&lt;&gt;"",Table_Styles[[#This Row],[Bottom Default]],""))</f>
        <v/>
      </c>
      <c r="BX45" s="18"/>
      <c r="BY45" s="18"/>
      <c r="BZ45" s="18" t="str">
        <f>IF(Table_Styles[[#This Row],[Left]]&lt;&gt;"",Table_Styles[[#This Row],[Left]],IF(Table_Styles[[#This Row],[Left Default]]&lt;&gt;"",Table_Styles[[#This Row],[Left Default]],""))</f>
        <v/>
      </c>
      <c r="CA45" s="55"/>
      <c r="CB45" s="20" t="str">
        <f>IF(AND(Table_Styles[[#This Row],[Selector]]&lt;&gt;"",Table_Styles[[#This Row],[Font Family Used]]&lt;&gt;"",Table_Styles[[#This Row],[Font Weight Used]]&lt;&gt;""),Table_Styles[[#This Row],[Font Family Used]]&amp;" "&amp;Table_Styles[[#This Row],[Font Weight Used]],"")</f>
        <v/>
      </c>
      <c r="CC45" s="20" t="str">
        <f ca="1">IF(AND(Table_Styles[[#This Row],[Selector]],COUNTIF(OFFSET(CC:CC,0,0,ROW()-1,1),"="&amp;Table_Styles[[#This Row],[Font]])=0),Table_Styles[[#This Row],[Font]],"")</f>
        <v/>
      </c>
      <c r="CD45" s="20" t="str">
        <f ca="1">IF(Table_Styles[[#This Row],[Unique Font]]&lt;&gt;"",
"{""fontFamily"":"""&amp;Table_Styles[[#This Row],[Font Family Used]]&amp;""",""fontWeight"":"&amp;Table_Styles[[#This Row],[Font Weight Used]]&amp;"}","")</f>
        <v/>
      </c>
      <c r="CE4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5" s="20" t="str">
        <f>IF(AND(Table_Styles[[#This Row],[Selector]]&lt;&gt;"", Table_Styles[[#This Row],[Config Properties]]&lt;&gt;""),
Table_Styles[[#This Row],[Selector]]&amp;" { "&amp;Table_Styles[[#This Row],[Config Properties]]&amp;" }","")</f>
        <v>formly-field label .btn-icon .md { font-size: 25px;top: -2px }</v>
      </c>
      <c r="CG45" s="20" t="str">
        <f xml:space="preserve">
SUBSTITUTE(SUBSTITUTE(SUBSTITUTE(SUBSTITUTE(SUBSTITUTE(SUBSTITUTE(SUBSTITUTE(SUBSTITUTE(Table_Styles[[#This Row],[Config]],
" {","{"),
"{ ","{"),
" }","}"),
"} ","}"),
" ,",","),
", ",","),
" :",":"),
": ",":")</f>
        <v>formly-field label .btn-icon .md{font-size:25px;top:-2px}</v>
      </c>
    </row>
    <row r="46" spans="2:85" ht="21" customHeight="1">
      <c r="B46" s="20" t="s">
        <v>725</v>
      </c>
      <c r="C46" s="41" t="s">
        <v>726</v>
      </c>
      <c r="D46" s="55"/>
      <c r="E46" s="38"/>
      <c r="F46" s="18" t="str">
        <f>IF(Table_Styles[[#This Row],[Font Family]]&lt;&gt;"",Table_Styles[[#This Row],[Font Family]],IF(Table_Styles[[#This Row],[Font Family Default]]&lt;&gt;"",Table_Styles[[#This Row],[Font Family Default]],""))</f>
        <v/>
      </c>
      <c r="G46" s="55"/>
      <c r="H46" s="40" t="s">
        <v>634</v>
      </c>
      <c r="I46" s="18" t="str">
        <f>IF(Table_Styles[[#This Row],[Font Size]]&lt;&gt;"",Table_Styles[[#This Row],[Font Size]],IF(Table_Styles[[#This Row],[Font Size Default]]&lt;&gt;"",Table_Styles[[#This Row],[Font Size Default]],""))</f>
        <v>30px</v>
      </c>
      <c r="J46" s="55"/>
      <c r="K46" s="38"/>
      <c r="L46" s="18" t="str">
        <f>IF(Table_Styles[[#This Row],[Font Weight]]&lt;&gt;"",Table_Styles[[#This Row],[Font Weight]],IF(Table_Styles[[#This Row],[Font Weight Default]]&lt;&gt;"",Table_Styles[[#This Row],[Font Weight Default]],""))</f>
        <v/>
      </c>
      <c r="M46" s="55"/>
      <c r="N46" s="38"/>
      <c r="O46" s="18" t="str">
        <f>IF(Table_Styles[[#This Row],[Colour]]&lt;&gt;"",Table_Styles[[#This Row],[Colour]],IF(Table_Styles[[#This Row],[Colour Default]]&lt;&gt;"",Table_Styles[[#This Row],[Colour Default]],""))</f>
        <v/>
      </c>
      <c r="P46" s="55"/>
      <c r="Q46" s="38"/>
      <c r="R46" s="18" t="str">
        <f>IF(Table_Styles[[#This Row],[Background]]&lt;&gt;"",Table_Styles[[#This Row],[Background]],IF(Table_Styles[[#This Row],[Background Default]]&lt;&gt;"",Table_Styles[[#This Row],[Background Default]],""))</f>
        <v/>
      </c>
      <c r="S46" s="55"/>
      <c r="T46" s="38"/>
      <c r="U46" s="18" t="str">
        <f>IF(Table_Styles[[#This Row],[Border]]&lt;&gt;"",Table_Styles[[#This Row],[Border]],IF(Table_Styles[[#This Row],[Border Default]]&lt;&gt;"",Table_Styles[[#This Row],[Border Default]],""))</f>
        <v/>
      </c>
      <c r="V46" s="38"/>
      <c r="W46" s="38"/>
      <c r="X46" s="18" t="str">
        <f>IF(Table_Styles[[#This Row],[Border Radius]]&lt;&gt;"",Table_Styles[[#This Row],[Border Radius]],IF(Table_Styles[[#This Row],[Border Radius Default]]&lt;&gt;"",Table_Styles[[#This Row],[Border Radius Default]],""))</f>
        <v/>
      </c>
      <c r="Y46" s="55"/>
      <c r="Z46" s="40"/>
      <c r="AA46" s="18" t="str">
        <f>IF(Table_Styles[[#This Row],[MT]]&lt;&gt;"",Table_Styles[[#This Row],[MT]],IF(Table_Styles[[#This Row],[MT Default]]&lt;&gt;"",Table_Styles[[#This Row],[MT Default]],""))</f>
        <v/>
      </c>
      <c r="AB46" s="55"/>
      <c r="AC46" s="38"/>
      <c r="AD46" s="18" t="str">
        <f>IF(Table_Styles[[#This Row],[MR]]&lt;&gt;"",Table_Styles[[#This Row],[MR]],IF(Table_Styles[[#This Row],[MR Default]]&lt;&gt;"",Table_Styles[[#This Row],[MR Default]],""))</f>
        <v/>
      </c>
      <c r="AE46" s="55"/>
      <c r="AF46" s="38"/>
      <c r="AG46" s="18" t="str">
        <f>IF(Table_Styles[[#This Row],[MB]]&lt;&gt;"",Table_Styles[[#This Row],[MB]],IF(Table_Styles[[#This Row],[MB Default]]&lt;&gt;"",Table_Styles[[#This Row],[MB Default]],""))</f>
        <v/>
      </c>
      <c r="AH46" s="55"/>
      <c r="AI46" s="38"/>
      <c r="AJ46" s="18" t="str">
        <f>IF(Table_Styles[[#This Row],[ML]]&lt;&gt;"",Table_Styles[[#This Row],[ML]],IF(Table_Styles[[#This Row],[ML Default]]&lt;&gt;"",Table_Styles[[#This Row],[ML Default]],""))</f>
        <v/>
      </c>
      <c r="AK46" s="55"/>
      <c r="AL46" s="38"/>
      <c r="AM46" s="18" t="str">
        <f>IF(Table_Styles[[#This Row],[PT]]&lt;&gt;"",Table_Styles[[#This Row],[PT]],IF(Table_Styles[[#This Row],[PT Default]]&lt;&gt;"",Table_Styles[[#This Row],[PT Default]],""))</f>
        <v/>
      </c>
      <c r="AN46" s="55"/>
      <c r="AO46" s="38"/>
      <c r="AP46" s="18" t="str">
        <f>IF(Table_Styles[[#This Row],[PR]]&lt;&gt;"",Table_Styles[[#This Row],[PR]],IF(Table_Styles[[#This Row],[PR Default]]&lt;&gt;"",Table_Styles[[#This Row],[PR Default]],""))</f>
        <v/>
      </c>
      <c r="AQ46" s="55"/>
      <c r="AR46" s="38"/>
      <c r="AS46" s="18" t="str">
        <f>IF(Table_Styles[[#This Row],[PB]]&lt;&gt;"",Table_Styles[[#This Row],[PB]],IF(Table_Styles[[#This Row],[PB Default]]&lt;&gt;"",Table_Styles[[#This Row],[PB Default]],""))</f>
        <v/>
      </c>
      <c r="AT46" s="55"/>
      <c r="AU46" s="38"/>
      <c r="AV46" s="18" t="str">
        <f>IF(Table_Styles[[#This Row],[PL]]&lt;&gt;"",Table_Styles[[#This Row],[PL]],IF(Table_Styles[[#This Row],[PL Default]]&lt;&gt;"",Table_Styles[[#This Row],[PL Default]],""))</f>
        <v/>
      </c>
      <c r="AW46" s="55"/>
      <c r="AX46" s="38"/>
      <c r="AY46" s="18" t="str">
        <f>IF(Table_Styles[[#This Row],[BT]]&lt;&gt;"",Table_Styles[[#This Row],[BT]],IF(Table_Styles[[#This Row],[BT Default]]&lt;&gt;"",Table_Styles[[#This Row],[BT Default]],""))</f>
        <v/>
      </c>
      <c r="AZ46" s="55"/>
      <c r="BA46" s="38"/>
      <c r="BB46" s="18" t="str">
        <f>IF(Table_Styles[[#This Row],[BR]]&lt;&gt;"",Table_Styles[[#This Row],[BR]],IF(Table_Styles[[#This Row],[BR Default]]&lt;&gt;"",Table_Styles[[#This Row],[BR Default]],""))</f>
        <v/>
      </c>
      <c r="BC46" s="55"/>
      <c r="BD46" s="38"/>
      <c r="BE46" s="18" t="str">
        <f>IF(Table_Styles[[#This Row],[BB]]&lt;&gt;"",Table_Styles[[#This Row],[BB]],IF(Table_Styles[[#This Row],[BB Default]]&lt;&gt;"",Table_Styles[[#This Row],[BB Default]],""))</f>
        <v/>
      </c>
      <c r="BF46" s="55"/>
      <c r="BG46" s="38"/>
      <c r="BH46" s="18" t="str">
        <f>IF(Table_Styles[[#This Row],[BL]]&lt;&gt;"",Table_Styles[[#This Row],[BL]],IF(Table_Styles[[#This Row],[BL Default]]&lt;&gt;"",Table_Styles[[#This Row],[BL Default]],""))</f>
        <v/>
      </c>
      <c r="BI46" s="38"/>
      <c r="BJ46" s="38"/>
      <c r="BK46" s="18" t="str">
        <f>IF(Table_Styles[[#This Row],[Width]]&lt;&gt;"",Table_Styles[[#This Row],[Width]],IF(Table_Styles[[#This Row],[Width Default]]&lt;&gt;"",Table_Styles[[#This Row],[Width Default]],""))</f>
        <v/>
      </c>
      <c r="BL46" s="38"/>
      <c r="BM46" s="38"/>
      <c r="BN46" s="18" t="str">
        <f>IF(Table_Styles[[#This Row],[Height]]&lt;&gt;"",Table_Styles[[#This Row],[Height]],IF(Table_Styles[[#This Row],[Height Default]]&lt;&gt;"",Table_Styles[[#This Row],[Height Default]],""))</f>
        <v/>
      </c>
      <c r="BO46" s="18"/>
      <c r="BP46" s="38"/>
      <c r="BQ46" s="18" t="str">
        <f>IF(Table_Styles[[#This Row],[Top]]&lt;&gt;"",Table_Styles[[#This Row],[Top]],IF(Table_Styles[[#This Row],[Top Default]]&lt;&gt;"",Table_Styles[[#This Row],[Top Default]],""))</f>
        <v/>
      </c>
      <c r="BR46" s="18"/>
      <c r="BS46" s="18"/>
      <c r="BT46" s="18" t="str">
        <f>IF(Table_Styles[[#This Row],[Right]]&lt;&gt;"",Table_Styles[[#This Row],[Right]],IF(Table_Styles[[#This Row],[Right Default]]&lt;&gt;"",Table_Styles[[#This Row],[Right Default]],""))</f>
        <v/>
      </c>
      <c r="BU46" s="18"/>
      <c r="BV46" s="18"/>
      <c r="BW46" s="18" t="str">
        <f>IF(Table_Styles[[#This Row],[Bottom]]&lt;&gt;"",Table_Styles[[#This Row],[Bottom]],IF(Table_Styles[[#This Row],[Bottom Default]]&lt;&gt;"",Table_Styles[[#This Row],[Bottom Default]],""))</f>
        <v/>
      </c>
      <c r="BX46" s="18"/>
      <c r="BY46" s="18"/>
      <c r="BZ46" s="18" t="str">
        <f>IF(Table_Styles[[#This Row],[Left]]&lt;&gt;"",Table_Styles[[#This Row],[Left]],IF(Table_Styles[[#This Row],[Left Default]]&lt;&gt;"",Table_Styles[[#This Row],[Left Default]],""))</f>
        <v/>
      </c>
      <c r="CA46" s="55"/>
      <c r="CB46" s="20" t="str">
        <f>IF(AND(Table_Styles[[#This Row],[Selector]]&lt;&gt;"",Table_Styles[[#This Row],[Font Family Used]]&lt;&gt;"",Table_Styles[[#This Row],[Font Weight Used]]&lt;&gt;""),Table_Styles[[#This Row],[Font Family Used]]&amp;" "&amp;Table_Styles[[#This Row],[Font Weight Used]],"")</f>
        <v/>
      </c>
      <c r="CC46" s="20" t="str">
        <f ca="1">IF(AND(Table_Styles[[#This Row],[Selector]],COUNTIF(OFFSET(CC:CC,0,0,ROW()-1,1),"="&amp;Table_Styles[[#This Row],[Font]])=0),Table_Styles[[#This Row],[Font]],"")</f>
        <v/>
      </c>
      <c r="CD46" s="20" t="str">
        <f ca="1">IF(Table_Styles[[#This Row],[Unique Font]]&lt;&gt;"",
"{""fontFamily"":"""&amp;Table_Styles[[#This Row],[Font Family Used]]&amp;""",""fontWeight"":"&amp;Table_Styles[[#This Row],[Font Weight Used]]&amp;"}","")</f>
        <v/>
      </c>
      <c r="CE4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6" s="20" t="str">
        <f>IF(AND(Table_Styles[[#This Row],[Selector]]&lt;&gt;"", Table_Styles[[#This Row],[Config Properties]]&lt;&gt;""),
Table_Styles[[#This Row],[Selector]]&amp;" { "&amp;Table_Styles[[#This Row],[Config Properties]]&amp;" }","")</f>
        <v>formly-field label .btn-icon .lg { font-size: 30px }</v>
      </c>
      <c r="CG46" s="20" t="str">
        <f xml:space="preserve">
SUBSTITUTE(SUBSTITUTE(SUBSTITUTE(SUBSTITUTE(SUBSTITUTE(SUBSTITUTE(SUBSTITUTE(SUBSTITUTE(Table_Styles[[#This Row],[Config]],
" {","{"),
"{ ","{"),
" }","}"),
"} ","}"),
" ,",","),
", ",","),
" :",":"),
": ",":")</f>
        <v>formly-field label .btn-icon .lg{font-size:30px}</v>
      </c>
    </row>
    <row r="47" spans="2:85" ht="21" customHeight="1" thickBot="1">
      <c r="B47" s="59" t="s">
        <v>179</v>
      </c>
      <c r="C47" s="59"/>
      <c r="D47" s="67"/>
      <c r="E47" s="67"/>
      <c r="F47" s="59" t="str">
        <f>IF(Table_Styles[[#This Row],[Font Family]]&lt;&gt;"",Table_Styles[[#This Row],[Font Family]],IF(Table_Styles[[#This Row],[Font Family Default]]&lt;&gt;"",Table_Styles[[#This Row],[Font Family Default]],""))</f>
        <v/>
      </c>
      <c r="G47" s="67"/>
      <c r="H47" s="67"/>
      <c r="I47" s="59" t="str">
        <f>IF(Table_Styles[[#This Row],[Font Size]]&lt;&gt;"",Table_Styles[[#This Row],[Font Size]],IF(Table_Styles[[#This Row],[Font Size Default]]&lt;&gt;"",Table_Styles[[#This Row],[Font Size Default]],""))</f>
        <v/>
      </c>
      <c r="J47" s="67"/>
      <c r="K47" s="67"/>
      <c r="L47" s="59" t="str">
        <f>IF(Table_Styles[[#This Row],[Font Weight]]&lt;&gt;"",Table_Styles[[#This Row],[Font Weight]],IF(Table_Styles[[#This Row],[Font Weight Default]]&lt;&gt;"",Table_Styles[[#This Row],[Font Weight Default]],""))</f>
        <v/>
      </c>
      <c r="M47" s="67"/>
      <c r="N47" s="67"/>
      <c r="O47" s="59" t="str">
        <f>IF(Table_Styles[[#This Row],[Colour]]&lt;&gt;"",Table_Styles[[#This Row],[Colour]],IF(Table_Styles[[#This Row],[Colour Default]]&lt;&gt;"",Table_Styles[[#This Row],[Colour Default]],""))</f>
        <v/>
      </c>
      <c r="P47" s="67"/>
      <c r="Q47" s="67"/>
      <c r="R47" s="59" t="str">
        <f>IF(Table_Styles[[#This Row],[Background]]&lt;&gt;"",Table_Styles[[#This Row],[Background]],IF(Table_Styles[[#This Row],[Background Default]]&lt;&gt;"",Table_Styles[[#This Row],[Background Default]],""))</f>
        <v/>
      </c>
      <c r="S47" s="67"/>
      <c r="T47" s="67"/>
      <c r="U47" s="59" t="str">
        <f>IF(Table_Styles[[#This Row],[Border]]&lt;&gt;"",Table_Styles[[#This Row],[Border]],IF(Table_Styles[[#This Row],[Border Default]]&lt;&gt;"",Table_Styles[[#This Row],[Border Default]],""))</f>
        <v/>
      </c>
      <c r="V47" s="67"/>
      <c r="W47" s="67"/>
      <c r="X47" s="59" t="str">
        <f>IF(Table_Styles[[#This Row],[Border Radius]]&lt;&gt;"",Table_Styles[[#This Row],[Border Radius]],IF(Table_Styles[[#This Row],[Border Radius Default]]&lt;&gt;"",Table_Styles[[#This Row],[Border Radius Default]],""))</f>
        <v/>
      </c>
      <c r="Y47" s="67"/>
      <c r="Z47" s="67"/>
      <c r="AA47" s="59" t="str">
        <f>IF(Table_Styles[[#This Row],[MT]]&lt;&gt;"",Table_Styles[[#This Row],[MT]],IF(Table_Styles[[#This Row],[MT Default]]&lt;&gt;"",Table_Styles[[#This Row],[MT Default]],""))</f>
        <v/>
      </c>
      <c r="AB47" s="67"/>
      <c r="AC47" s="67"/>
      <c r="AD47" s="59" t="str">
        <f>IF(Table_Styles[[#This Row],[MR]]&lt;&gt;"",Table_Styles[[#This Row],[MR]],IF(Table_Styles[[#This Row],[MR Default]]&lt;&gt;"",Table_Styles[[#This Row],[MR Default]],""))</f>
        <v/>
      </c>
      <c r="AE47" s="67"/>
      <c r="AF47" s="67"/>
      <c r="AG47" s="59" t="str">
        <f>IF(Table_Styles[[#This Row],[MB]]&lt;&gt;"",Table_Styles[[#This Row],[MB]],IF(Table_Styles[[#This Row],[MB Default]]&lt;&gt;"",Table_Styles[[#This Row],[MB Default]],""))</f>
        <v/>
      </c>
      <c r="AH47" s="67"/>
      <c r="AI47" s="67"/>
      <c r="AJ47" s="59" t="str">
        <f>IF(Table_Styles[[#This Row],[ML]]&lt;&gt;"",Table_Styles[[#This Row],[ML]],IF(Table_Styles[[#This Row],[ML Default]]&lt;&gt;"",Table_Styles[[#This Row],[ML Default]],""))</f>
        <v/>
      </c>
      <c r="AK47" s="67"/>
      <c r="AL47" s="67"/>
      <c r="AM47" s="59" t="str">
        <f>IF(Table_Styles[[#This Row],[PT]]&lt;&gt;"",Table_Styles[[#This Row],[PT]],IF(Table_Styles[[#This Row],[PT Default]]&lt;&gt;"",Table_Styles[[#This Row],[PT Default]],""))</f>
        <v/>
      </c>
      <c r="AN47" s="67"/>
      <c r="AO47" s="67"/>
      <c r="AP47" s="59" t="str">
        <f>IF(Table_Styles[[#This Row],[PR]]&lt;&gt;"",Table_Styles[[#This Row],[PR]],IF(Table_Styles[[#This Row],[PR Default]]&lt;&gt;"",Table_Styles[[#This Row],[PR Default]],""))</f>
        <v/>
      </c>
      <c r="AQ47" s="67"/>
      <c r="AR47" s="67"/>
      <c r="AS47" s="59" t="str">
        <f>IF(Table_Styles[[#This Row],[PB]]&lt;&gt;"",Table_Styles[[#This Row],[PB]],IF(Table_Styles[[#This Row],[PB Default]]&lt;&gt;"",Table_Styles[[#This Row],[PB Default]],""))</f>
        <v/>
      </c>
      <c r="AT47" s="67"/>
      <c r="AU47" s="67"/>
      <c r="AV47" s="59" t="str">
        <f>IF(Table_Styles[[#This Row],[PL]]&lt;&gt;"",Table_Styles[[#This Row],[PL]],IF(Table_Styles[[#This Row],[PL Default]]&lt;&gt;"",Table_Styles[[#This Row],[PL Default]],""))</f>
        <v/>
      </c>
      <c r="AW47" s="67"/>
      <c r="AX47" s="67"/>
      <c r="AY47" s="59" t="str">
        <f>IF(Table_Styles[[#This Row],[BT]]&lt;&gt;"",Table_Styles[[#This Row],[BT]],IF(Table_Styles[[#This Row],[BT Default]]&lt;&gt;"",Table_Styles[[#This Row],[BT Default]],""))</f>
        <v/>
      </c>
      <c r="AZ47" s="67"/>
      <c r="BA47" s="67"/>
      <c r="BB47" s="59" t="str">
        <f>IF(Table_Styles[[#This Row],[BR]]&lt;&gt;"",Table_Styles[[#This Row],[BR]],IF(Table_Styles[[#This Row],[BR Default]]&lt;&gt;"",Table_Styles[[#This Row],[BR Default]],""))</f>
        <v/>
      </c>
      <c r="BC47" s="67"/>
      <c r="BD47" s="67"/>
      <c r="BE47" s="59" t="str">
        <f>IF(Table_Styles[[#This Row],[BB]]&lt;&gt;"",Table_Styles[[#This Row],[BB]],IF(Table_Styles[[#This Row],[BB Default]]&lt;&gt;"",Table_Styles[[#This Row],[BB Default]],""))</f>
        <v/>
      </c>
      <c r="BF47" s="67"/>
      <c r="BG47" s="67"/>
      <c r="BH47" s="59" t="str">
        <f>IF(Table_Styles[[#This Row],[BL]]&lt;&gt;"",Table_Styles[[#This Row],[BL]],IF(Table_Styles[[#This Row],[BL Default]]&lt;&gt;"",Table_Styles[[#This Row],[BL Default]],""))</f>
        <v/>
      </c>
      <c r="BI47" s="67"/>
      <c r="BJ47" s="67"/>
      <c r="BK47" s="59" t="str">
        <f>IF(Table_Styles[[#This Row],[Width]]&lt;&gt;"",Table_Styles[[#This Row],[Width]],IF(Table_Styles[[#This Row],[Width Default]]&lt;&gt;"",Table_Styles[[#This Row],[Width Default]],""))</f>
        <v/>
      </c>
      <c r="BL47" s="67"/>
      <c r="BM47" s="67"/>
      <c r="BN47" s="59" t="str">
        <f>IF(Table_Styles[[#This Row],[Height]]&lt;&gt;"",Table_Styles[[#This Row],[Height]],IF(Table_Styles[[#This Row],[Height Default]]&lt;&gt;"",Table_Styles[[#This Row],[Height Default]],""))</f>
        <v/>
      </c>
      <c r="BO47" s="59"/>
      <c r="BP47" s="59"/>
      <c r="BQ47" s="59" t="str">
        <f>IF(Table_Styles[[#This Row],[Top]]&lt;&gt;"",Table_Styles[[#This Row],[Top]],IF(Table_Styles[[#This Row],[Top Default]]&lt;&gt;"",Table_Styles[[#This Row],[Top Default]],""))</f>
        <v/>
      </c>
      <c r="BR47" s="59"/>
      <c r="BS47" s="59"/>
      <c r="BT47" s="59" t="str">
        <f>IF(Table_Styles[[#This Row],[Right]]&lt;&gt;"",Table_Styles[[#This Row],[Right]],IF(Table_Styles[[#This Row],[Right Default]]&lt;&gt;"",Table_Styles[[#This Row],[Right Default]],""))</f>
        <v/>
      </c>
      <c r="BU47" s="59"/>
      <c r="BV47" s="59"/>
      <c r="BW47" s="59" t="str">
        <f>IF(Table_Styles[[#This Row],[Bottom]]&lt;&gt;"",Table_Styles[[#This Row],[Bottom]],IF(Table_Styles[[#This Row],[Bottom Default]]&lt;&gt;"",Table_Styles[[#This Row],[Bottom Default]],""))</f>
        <v/>
      </c>
      <c r="BX47" s="59"/>
      <c r="BY47" s="59"/>
      <c r="BZ47" s="59" t="str">
        <f>IF(Table_Styles[[#This Row],[Left]]&lt;&gt;"",Table_Styles[[#This Row],[Left]],IF(Table_Styles[[#This Row],[Left Default]]&lt;&gt;"",Table_Styles[[#This Row],[Left Default]],""))</f>
        <v/>
      </c>
      <c r="CA47" s="67"/>
      <c r="CB47" s="59" t="str">
        <f>IF(AND(Table_Styles[[#This Row],[Selector]]&lt;&gt;"",Table_Styles[[#This Row],[Font Family Used]]&lt;&gt;"",Table_Styles[[#This Row],[Font Weight Used]]&lt;&gt;""),Table_Styles[[#This Row],[Font Family Used]]&amp;" "&amp;Table_Styles[[#This Row],[Font Weight Used]],"")</f>
        <v/>
      </c>
      <c r="CC47" s="59" t="str">
        <f ca="1">IF(AND(Table_Styles[[#This Row],[Selector]],COUNTIF(OFFSET(CC:CC,0,0,ROW()-1,1),"="&amp;Table_Styles[[#This Row],[Font]])=0),Table_Styles[[#This Row],[Font]],"")</f>
        <v/>
      </c>
      <c r="CD47" s="59" t="str">
        <f ca="1">IF(Table_Styles[[#This Row],[Unique Font]]&lt;&gt;"",
"{""fontFamily"":"""&amp;Table_Styles[[#This Row],[Font Family Used]]&amp;""",""fontWeight"":"&amp;Table_Styles[[#This Row],[Font Weight Used]]&amp;"}","")</f>
        <v/>
      </c>
      <c r="CE47"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7" s="59" t="str">
        <f>IF(AND(Table_Styles[[#This Row],[Selector]]&lt;&gt;"", Table_Styles[[#This Row],[Config Properties]]&lt;&gt;""),
Table_Styles[[#This Row],[Selector]]&amp;" { "&amp;Table_Styles[[#This Row],[Config Properties]]&amp;" }","")</f>
        <v/>
      </c>
      <c r="CG47" s="59" t="str">
        <f xml:space="preserve">
SUBSTITUTE(SUBSTITUTE(SUBSTITUTE(SUBSTITUTE(SUBSTITUTE(SUBSTITUTE(SUBSTITUTE(SUBSTITUTE(Table_Styles[[#This Row],[Config]],
" {","{"),
"{ ","{"),
" }","}"),
"} ","}"),
" ,",","),
", ",","),
" :",":"),
": ",":")</f>
        <v/>
      </c>
    </row>
    <row r="48" spans="2:85" ht="21" customHeight="1">
      <c r="B48" s="20" t="s">
        <v>727</v>
      </c>
      <c r="C48" s="41" t="s">
        <v>728</v>
      </c>
      <c r="D48" s="38"/>
      <c r="E48" s="38"/>
      <c r="F48" s="18" t="str">
        <f>IF(Table_Styles[[#This Row],[Font Family]]&lt;&gt;"",Table_Styles[[#This Row],[Font Family]],IF(Table_Styles[[#This Row],[Font Family Default]]&lt;&gt;"",Table_Styles[[#This Row],[Font Family Default]],""))</f>
        <v/>
      </c>
      <c r="G48" s="38"/>
      <c r="H48" s="40"/>
      <c r="I48" s="18" t="str">
        <f>IF(Table_Styles[[#This Row],[Font Size]]&lt;&gt;"",Table_Styles[[#This Row],[Font Size]],IF(Table_Styles[[#This Row],[Font Size Default]]&lt;&gt;"",Table_Styles[[#This Row],[Font Size Default]],""))</f>
        <v/>
      </c>
      <c r="J48" s="38"/>
      <c r="K48" s="38"/>
      <c r="L48" s="18" t="str">
        <f>IF(Table_Styles[[#This Row],[Font Weight]]&lt;&gt;"",Table_Styles[[#This Row],[Font Weight]],IF(Table_Styles[[#This Row],[Font Weight Default]]&lt;&gt;"",Table_Styles[[#This Row],[Font Weight Default]],""))</f>
        <v/>
      </c>
      <c r="M48" s="38"/>
      <c r="N48" s="38"/>
      <c r="O48" s="18" t="str">
        <f>IF(Table_Styles[[#This Row],[Colour]]&lt;&gt;"",Table_Styles[[#This Row],[Colour]],IF(Table_Styles[[#This Row],[Colour Default]]&lt;&gt;"",Table_Styles[[#This Row],[Colour Default]],""))</f>
        <v/>
      </c>
      <c r="P48" s="38"/>
      <c r="Q48" s="38"/>
      <c r="R48" s="18" t="str">
        <f>IF(Table_Styles[[#This Row],[Background]]&lt;&gt;"",Table_Styles[[#This Row],[Background]],IF(Table_Styles[[#This Row],[Background Default]]&lt;&gt;"",Table_Styles[[#This Row],[Background Default]],""))</f>
        <v/>
      </c>
      <c r="S48" s="38"/>
      <c r="T48" s="38"/>
      <c r="U48" s="18" t="str">
        <f>IF(Table_Styles[[#This Row],[Border]]&lt;&gt;"",Table_Styles[[#This Row],[Border]],IF(Table_Styles[[#This Row],[Border Default]]&lt;&gt;"",Table_Styles[[#This Row],[Border Default]],""))</f>
        <v/>
      </c>
      <c r="V48" s="38"/>
      <c r="W48" s="38"/>
      <c r="X48" s="18" t="str">
        <f>IF(Table_Styles[[#This Row],[Border Radius]]&lt;&gt;"",Table_Styles[[#This Row],[Border Radius]],IF(Table_Styles[[#This Row],[Border Radius Default]]&lt;&gt;"",Table_Styles[[#This Row],[Border Radius Default]],""))</f>
        <v/>
      </c>
      <c r="Y48" s="38"/>
      <c r="Z48" s="40" t="s">
        <v>634</v>
      </c>
      <c r="AA48" s="18" t="str">
        <f>IF(Table_Styles[[#This Row],[MT]]&lt;&gt;"",Table_Styles[[#This Row],[MT]],IF(Table_Styles[[#This Row],[MT Default]]&lt;&gt;"",Table_Styles[[#This Row],[MT Default]],""))</f>
        <v>30px</v>
      </c>
      <c r="AB48" s="38"/>
      <c r="AC48" s="38"/>
      <c r="AD48" s="18" t="str">
        <f>IF(Table_Styles[[#This Row],[MR]]&lt;&gt;"",Table_Styles[[#This Row],[MR]],IF(Table_Styles[[#This Row],[MR Default]]&lt;&gt;"",Table_Styles[[#This Row],[MR Default]],""))</f>
        <v/>
      </c>
      <c r="AE48" s="38"/>
      <c r="AF48" s="38"/>
      <c r="AG48" s="18" t="str">
        <f>IF(Table_Styles[[#This Row],[MB]]&lt;&gt;"",Table_Styles[[#This Row],[MB]],IF(Table_Styles[[#This Row],[MB Default]]&lt;&gt;"",Table_Styles[[#This Row],[MB Default]],""))</f>
        <v/>
      </c>
      <c r="AH48" s="38"/>
      <c r="AI48" s="38"/>
      <c r="AJ48" s="18" t="str">
        <f>IF(Table_Styles[[#This Row],[ML]]&lt;&gt;"",Table_Styles[[#This Row],[ML]],IF(Table_Styles[[#This Row],[ML Default]]&lt;&gt;"",Table_Styles[[#This Row],[ML Default]],""))</f>
        <v/>
      </c>
      <c r="AK48" s="38"/>
      <c r="AL48" s="38"/>
      <c r="AM48" s="18" t="str">
        <f>IF(Table_Styles[[#This Row],[PT]]&lt;&gt;"",Table_Styles[[#This Row],[PT]],IF(Table_Styles[[#This Row],[PT Default]]&lt;&gt;"",Table_Styles[[#This Row],[PT Default]],""))</f>
        <v/>
      </c>
      <c r="AN48" s="38"/>
      <c r="AO48" s="38"/>
      <c r="AP48" s="18" t="str">
        <f>IF(Table_Styles[[#This Row],[PR]]&lt;&gt;"",Table_Styles[[#This Row],[PR]],IF(Table_Styles[[#This Row],[PR Default]]&lt;&gt;"",Table_Styles[[#This Row],[PR Default]],""))</f>
        <v/>
      </c>
      <c r="AQ48" s="38"/>
      <c r="AR48" s="38"/>
      <c r="AS48" s="18" t="str">
        <f>IF(Table_Styles[[#This Row],[PB]]&lt;&gt;"",Table_Styles[[#This Row],[PB]],IF(Table_Styles[[#This Row],[PB Default]]&lt;&gt;"",Table_Styles[[#This Row],[PB Default]],""))</f>
        <v/>
      </c>
      <c r="AT48" s="38"/>
      <c r="AU48" s="38"/>
      <c r="AV48" s="18" t="str">
        <f>IF(Table_Styles[[#This Row],[PL]]&lt;&gt;"",Table_Styles[[#This Row],[PL]],IF(Table_Styles[[#This Row],[PL Default]]&lt;&gt;"",Table_Styles[[#This Row],[PL Default]],""))</f>
        <v/>
      </c>
      <c r="AW48" s="38"/>
      <c r="AX48" s="38"/>
      <c r="AY48" s="18" t="str">
        <f>IF(Table_Styles[[#This Row],[BT]]&lt;&gt;"",Table_Styles[[#This Row],[BT]],IF(Table_Styles[[#This Row],[BT Default]]&lt;&gt;"",Table_Styles[[#This Row],[BT Default]],""))</f>
        <v/>
      </c>
      <c r="AZ48" s="38"/>
      <c r="BA48" s="38"/>
      <c r="BB48" s="18" t="str">
        <f>IF(Table_Styles[[#This Row],[BR]]&lt;&gt;"",Table_Styles[[#This Row],[BR]],IF(Table_Styles[[#This Row],[BR Default]]&lt;&gt;"",Table_Styles[[#This Row],[BR Default]],""))</f>
        <v/>
      </c>
      <c r="BC48" s="38"/>
      <c r="BD48" s="38"/>
      <c r="BE48" s="18" t="str">
        <f>IF(Table_Styles[[#This Row],[BB]]&lt;&gt;"",Table_Styles[[#This Row],[BB]],IF(Table_Styles[[#This Row],[BB Default]]&lt;&gt;"",Table_Styles[[#This Row],[BB Default]],""))</f>
        <v/>
      </c>
      <c r="BF48" s="38"/>
      <c r="BG48" s="38"/>
      <c r="BH48" s="18" t="str">
        <f>IF(Table_Styles[[#This Row],[BL]]&lt;&gt;"",Table_Styles[[#This Row],[BL]],IF(Table_Styles[[#This Row],[BL Default]]&lt;&gt;"",Table_Styles[[#This Row],[BL Default]],""))</f>
        <v/>
      </c>
      <c r="BI48" s="38"/>
      <c r="BJ48" s="38"/>
      <c r="BK48" s="18" t="str">
        <f>IF(Table_Styles[[#This Row],[Width]]&lt;&gt;"",Table_Styles[[#This Row],[Width]],IF(Table_Styles[[#This Row],[Width Default]]&lt;&gt;"",Table_Styles[[#This Row],[Width Default]],""))</f>
        <v/>
      </c>
      <c r="BL48" s="38"/>
      <c r="BM48" s="38"/>
      <c r="BN48" s="18" t="str">
        <f>IF(Table_Styles[[#This Row],[Height]]&lt;&gt;"",Table_Styles[[#This Row],[Height]],IF(Table_Styles[[#This Row],[Height Default]]&lt;&gt;"",Table_Styles[[#This Row],[Height Default]],""))</f>
        <v/>
      </c>
      <c r="BO48" s="18"/>
      <c r="BP48" s="18"/>
      <c r="BQ48" s="18" t="str">
        <f>IF(Table_Styles[[#This Row],[Top]]&lt;&gt;"",Table_Styles[[#This Row],[Top]],IF(Table_Styles[[#This Row],[Top Default]]&lt;&gt;"",Table_Styles[[#This Row],[Top Default]],""))</f>
        <v/>
      </c>
      <c r="BR48" s="18"/>
      <c r="BS48" s="18"/>
      <c r="BT48" s="18" t="str">
        <f>IF(Table_Styles[[#This Row],[Right]]&lt;&gt;"",Table_Styles[[#This Row],[Right]],IF(Table_Styles[[#This Row],[Right Default]]&lt;&gt;"",Table_Styles[[#This Row],[Right Default]],""))</f>
        <v/>
      </c>
      <c r="BU48" s="18"/>
      <c r="BV48" s="18"/>
      <c r="BW48" s="18" t="str">
        <f>IF(Table_Styles[[#This Row],[Bottom]]&lt;&gt;"",Table_Styles[[#This Row],[Bottom]],IF(Table_Styles[[#This Row],[Bottom Default]]&lt;&gt;"",Table_Styles[[#This Row],[Bottom Default]],""))</f>
        <v/>
      </c>
      <c r="BX48" s="18"/>
      <c r="BY48" s="18"/>
      <c r="BZ48" s="18" t="str">
        <f>IF(Table_Styles[[#This Row],[Left]]&lt;&gt;"",Table_Styles[[#This Row],[Left]],IF(Table_Styles[[#This Row],[Left Default]]&lt;&gt;"",Table_Styles[[#This Row],[Left Default]],""))</f>
        <v/>
      </c>
      <c r="CA48" s="38"/>
      <c r="CB48" s="20" t="str">
        <f>IF(AND(Table_Styles[[#This Row],[Selector]]&lt;&gt;"",Table_Styles[[#This Row],[Font Family Used]]&lt;&gt;"",Table_Styles[[#This Row],[Font Weight Used]]&lt;&gt;""),Table_Styles[[#This Row],[Font Family Used]]&amp;" "&amp;Table_Styles[[#This Row],[Font Weight Used]],"")</f>
        <v/>
      </c>
      <c r="CC48" s="20" t="str">
        <f ca="1">IF(AND(Table_Styles[[#This Row],[Selector]],COUNTIF(OFFSET(CC:CC,0,0,ROW()-1,1),"="&amp;Table_Styles[[#This Row],[Font]])=0),Table_Styles[[#This Row],[Font]],"")</f>
        <v/>
      </c>
      <c r="CD48" s="20" t="str">
        <f ca="1">IF(Table_Styles[[#This Row],[Unique Font]]&lt;&gt;"",
"{""fontFamily"":"""&amp;Table_Styles[[#This Row],[Font Family Used]]&amp;""",""fontWeight"":"&amp;Table_Styles[[#This Row],[Font Weight Used]]&amp;"}","")</f>
        <v/>
      </c>
      <c r="CE4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8" s="20" t="str">
        <f>IF(AND(Table_Styles[[#This Row],[Selector]]&lt;&gt;"", Table_Styles[[#This Row],[Config Properties]]&lt;&gt;""),
Table_Styles[[#This Row],[Selector]]&amp;" { "&amp;Table_Styles[[#This Row],[Config Properties]]&amp;" }","")</f>
        <v>formly-field .repeating-question-set { margin-top: 30px }</v>
      </c>
      <c r="CG48" s="20" t="str">
        <f xml:space="preserve">
SUBSTITUTE(SUBSTITUTE(SUBSTITUTE(SUBSTITUTE(SUBSTITUTE(SUBSTITUTE(SUBSTITUTE(SUBSTITUTE(Table_Styles[[#This Row],[Config]],
" {","{"),
"{ ","{"),
" }","}"),
"} ","}"),
" ,",","),
", ",","),
" :",":"),
": ",":")</f>
        <v>formly-field .repeating-question-set{margin-top:30px}</v>
      </c>
    </row>
    <row r="49" spans="2:85" ht="21" customHeight="1">
      <c r="B49" s="41" t="s">
        <v>729</v>
      </c>
      <c r="C49" s="41" t="s">
        <v>730</v>
      </c>
      <c r="D49" s="38"/>
      <c r="E49" s="38" t="str">
        <f>Settings_Styling_Font_Body_Text</f>
        <v>Open Sans</v>
      </c>
      <c r="F49" s="18" t="str">
        <f>IF(Table_Styles[[#This Row],[Font Family]]&lt;&gt;"",Table_Styles[[#This Row],[Font Family]],IF(Table_Styles[[#This Row],[Font Family Default]]&lt;&gt;"",Table_Styles[[#This Row],[Font Family Default]],""))</f>
        <v>Open Sans</v>
      </c>
      <c r="G49" s="38"/>
      <c r="H49" s="94" t="s">
        <v>668</v>
      </c>
      <c r="I49" s="18" t="str">
        <f>IF(Table_Styles[[#This Row],[Font Size]]&lt;&gt;"",Table_Styles[[#This Row],[Font Size]],IF(Table_Styles[[#This Row],[Font Size Default]]&lt;&gt;"",Table_Styles[[#This Row],[Font Size Default]],""))</f>
        <v>14px</v>
      </c>
      <c r="J49" s="38"/>
      <c r="K49" s="38">
        <f>Settings_Styling_Font_Weight_Body_Text</f>
        <v>400</v>
      </c>
      <c r="L49" s="18">
        <f>IF(Table_Styles[[#This Row],[Font Weight]]&lt;&gt;"",Table_Styles[[#This Row],[Font Weight]],IF(Table_Styles[[#This Row],[Font Weight Default]]&lt;&gt;"",Table_Styles[[#This Row],[Font Weight Default]],""))</f>
        <v>400</v>
      </c>
      <c r="M49" s="38"/>
      <c r="N49" s="38"/>
      <c r="O49" s="18" t="str">
        <f>IF(Table_Styles[[#This Row],[Colour]]&lt;&gt;"",Table_Styles[[#This Row],[Colour]],IF(Table_Styles[[#This Row],[Colour Default]]&lt;&gt;"",Table_Styles[[#This Row],[Colour Default]],""))</f>
        <v/>
      </c>
      <c r="P49" s="38"/>
      <c r="Q49" s="38"/>
      <c r="R49" s="18" t="str">
        <f>IF(Table_Styles[[#This Row],[Background]]&lt;&gt;"",Table_Styles[[#This Row],[Background]],IF(Table_Styles[[#This Row],[Background Default]]&lt;&gt;"",Table_Styles[[#This Row],[Background Default]],""))</f>
        <v/>
      </c>
      <c r="S49" s="38"/>
      <c r="T49" s="38"/>
      <c r="U49" s="18" t="str">
        <f>IF(Table_Styles[[#This Row],[Border]]&lt;&gt;"",Table_Styles[[#This Row],[Border]],IF(Table_Styles[[#This Row],[Border Default]]&lt;&gt;"",Table_Styles[[#This Row],[Border Default]],""))</f>
        <v/>
      </c>
      <c r="V49" s="38"/>
      <c r="W49" s="38">
        <f>Settings_Styling_Other_Default_Border_Radius</f>
        <v>0</v>
      </c>
      <c r="X49" s="18">
        <f>IF(Table_Styles[[#This Row],[Border Radius]]&lt;&gt;"",Table_Styles[[#This Row],[Border Radius]],IF(Table_Styles[[#This Row],[Border Radius Default]]&lt;&gt;"",Table_Styles[[#This Row],[Border Radius Default]],""))</f>
        <v>0</v>
      </c>
      <c r="Y49" s="38"/>
      <c r="Z49" s="40"/>
      <c r="AA49" s="18" t="str">
        <f>IF(Table_Styles[[#This Row],[MT]]&lt;&gt;"",Table_Styles[[#This Row],[MT]],IF(Table_Styles[[#This Row],[MT Default]]&lt;&gt;"",Table_Styles[[#This Row],[MT Default]],""))</f>
        <v/>
      </c>
      <c r="AB49" s="38"/>
      <c r="AC49" s="38"/>
      <c r="AD49" s="18" t="str">
        <f>IF(Table_Styles[[#This Row],[MR]]&lt;&gt;"",Table_Styles[[#This Row],[MR]],IF(Table_Styles[[#This Row],[MR Default]]&lt;&gt;"",Table_Styles[[#This Row],[MR Default]],""))</f>
        <v/>
      </c>
      <c r="AE49" s="38"/>
      <c r="AF49" s="38"/>
      <c r="AG49" s="18" t="str">
        <f>IF(Table_Styles[[#This Row],[MB]]&lt;&gt;"",Table_Styles[[#This Row],[MB]],IF(Table_Styles[[#This Row],[MB Default]]&lt;&gt;"",Table_Styles[[#This Row],[MB Default]],""))</f>
        <v/>
      </c>
      <c r="AH49" s="38"/>
      <c r="AI49" s="38"/>
      <c r="AJ49" s="18" t="str">
        <f>IF(Table_Styles[[#This Row],[ML]]&lt;&gt;"",Table_Styles[[#This Row],[ML]],IF(Table_Styles[[#This Row],[ML Default]]&lt;&gt;"",Table_Styles[[#This Row],[ML Default]],""))</f>
        <v/>
      </c>
      <c r="AK49" s="38"/>
      <c r="AL49" s="38" t="s">
        <v>633</v>
      </c>
      <c r="AM49" s="18" t="str">
        <f>IF(Table_Styles[[#This Row],[PT]]&lt;&gt;"",Table_Styles[[#This Row],[PT]],IF(Table_Styles[[#This Row],[PT Default]]&lt;&gt;"",Table_Styles[[#This Row],[PT Default]],""))</f>
        <v>15px</v>
      </c>
      <c r="AN49" s="38"/>
      <c r="AO49" s="94" t="s">
        <v>648</v>
      </c>
      <c r="AP49" s="18" t="str">
        <f>IF(Table_Styles[[#This Row],[PR]]&lt;&gt;"",Table_Styles[[#This Row],[PR]],IF(Table_Styles[[#This Row],[PR Default]]&lt;&gt;"",Table_Styles[[#This Row],[PR Default]],""))</f>
        <v>20px</v>
      </c>
      <c r="AQ49" s="38"/>
      <c r="AR49" s="38" t="s">
        <v>633</v>
      </c>
      <c r="AS49" s="18" t="str">
        <f>IF(Table_Styles[[#This Row],[PB]]&lt;&gt;"",Table_Styles[[#This Row],[PB]],IF(Table_Styles[[#This Row],[PB Default]]&lt;&gt;"",Table_Styles[[#This Row],[PB Default]],""))</f>
        <v>15px</v>
      </c>
      <c r="AT49" s="38"/>
      <c r="AU49" s="94" t="s">
        <v>648</v>
      </c>
      <c r="AV49" s="18" t="str">
        <f>IF(Table_Styles[[#This Row],[PL]]&lt;&gt;"",Table_Styles[[#This Row],[PL]],IF(Table_Styles[[#This Row],[PL Default]]&lt;&gt;"",Table_Styles[[#This Row],[PL Default]],""))</f>
        <v>20px</v>
      </c>
      <c r="AW49" s="38"/>
      <c r="AX49" s="38"/>
      <c r="AY49" s="18" t="str">
        <f>IF(Table_Styles[[#This Row],[BT]]&lt;&gt;"",Table_Styles[[#This Row],[BT]],IF(Table_Styles[[#This Row],[BT Default]]&lt;&gt;"",Table_Styles[[#This Row],[BT Default]],""))</f>
        <v/>
      </c>
      <c r="AZ49" s="38"/>
      <c r="BA49" s="38"/>
      <c r="BB49" s="18" t="str">
        <f>IF(Table_Styles[[#This Row],[BR]]&lt;&gt;"",Table_Styles[[#This Row],[BR]],IF(Table_Styles[[#This Row],[BR Default]]&lt;&gt;"",Table_Styles[[#This Row],[BR Default]],""))</f>
        <v/>
      </c>
      <c r="BC49" s="38"/>
      <c r="BD49" s="38"/>
      <c r="BE49" s="18" t="str">
        <f>IF(Table_Styles[[#This Row],[BB]]&lt;&gt;"",Table_Styles[[#This Row],[BB]],IF(Table_Styles[[#This Row],[BB Default]]&lt;&gt;"",Table_Styles[[#This Row],[BB Default]],""))</f>
        <v/>
      </c>
      <c r="BF49" s="38"/>
      <c r="BG49" s="38"/>
      <c r="BH49" s="18" t="str">
        <f>IF(Table_Styles[[#This Row],[BL]]&lt;&gt;"",Table_Styles[[#This Row],[BL]],IF(Table_Styles[[#This Row],[BL Default]]&lt;&gt;"",Table_Styles[[#This Row],[BL Default]],""))</f>
        <v/>
      </c>
      <c r="BI49" s="38"/>
      <c r="BJ49" s="38"/>
      <c r="BK49" s="18" t="str">
        <f>IF(Table_Styles[[#This Row],[Width]]&lt;&gt;"",Table_Styles[[#This Row],[Width]],IF(Table_Styles[[#This Row],[Width Default]]&lt;&gt;"",Table_Styles[[#This Row],[Width Default]],""))</f>
        <v/>
      </c>
      <c r="BL49" s="38"/>
      <c r="BM49" s="38"/>
      <c r="BN49" s="18" t="str">
        <f>IF(Table_Styles[[#This Row],[Height]]&lt;&gt;"",Table_Styles[[#This Row],[Height]],IF(Table_Styles[[#This Row],[Height Default]]&lt;&gt;"",Table_Styles[[#This Row],[Height Default]],""))</f>
        <v/>
      </c>
      <c r="BO49" s="18"/>
      <c r="BP49" s="18"/>
      <c r="BQ49" s="18" t="str">
        <f>IF(Table_Styles[[#This Row],[Top]]&lt;&gt;"",Table_Styles[[#This Row],[Top]],IF(Table_Styles[[#This Row],[Top Default]]&lt;&gt;"",Table_Styles[[#This Row],[Top Default]],""))</f>
        <v/>
      </c>
      <c r="BR49" s="18"/>
      <c r="BS49" s="18"/>
      <c r="BT49" s="18" t="str">
        <f>IF(Table_Styles[[#This Row],[Right]]&lt;&gt;"",Table_Styles[[#This Row],[Right]],IF(Table_Styles[[#This Row],[Right Default]]&lt;&gt;"",Table_Styles[[#This Row],[Right Default]],""))</f>
        <v/>
      </c>
      <c r="BU49" s="18"/>
      <c r="BV49" s="18"/>
      <c r="BW49" s="18" t="str">
        <f>IF(Table_Styles[[#This Row],[Bottom]]&lt;&gt;"",Table_Styles[[#This Row],[Bottom]],IF(Table_Styles[[#This Row],[Bottom Default]]&lt;&gt;"",Table_Styles[[#This Row],[Bottom Default]],""))</f>
        <v/>
      </c>
      <c r="BX49" s="18"/>
      <c r="BY49" s="18"/>
      <c r="BZ49" s="18" t="str">
        <f>IF(Table_Styles[[#This Row],[Left]]&lt;&gt;"",Table_Styles[[#This Row],[Left]],IF(Table_Styles[[#This Row],[Left Default]]&lt;&gt;"",Table_Styles[[#This Row],[Left Default]],""))</f>
        <v/>
      </c>
      <c r="CA49" s="38"/>
      <c r="CB49" s="20" t="str">
        <f>IF(AND(Table_Styles[[#This Row],[Selector]]&lt;&gt;"",Table_Styles[[#This Row],[Font Family Used]]&lt;&gt;"",Table_Styles[[#This Row],[Font Weight Used]]&lt;&gt;""),Table_Styles[[#This Row],[Font Family Used]]&amp;" "&amp;Table_Styles[[#This Row],[Font Weight Used]],"")</f>
        <v>Open Sans 400</v>
      </c>
      <c r="CC49" s="20" t="str">
        <f ca="1">IF(AND(Table_Styles[[#This Row],[Selector]],COUNTIF(OFFSET(CC:CC,0,0,ROW()-1,1),"="&amp;Table_Styles[[#This Row],[Font]])=0),Table_Styles[[#This Row],[Font]],"")</f>
        <v/>
      </c>
      <c r="CD49" s="20" t="str">
        <f ca="1">IF(Table_Styles[[#This Row],[Unique Font]]&lt;&gt;"",
"{""fontFamily"":"""&amp;Table_Styles[[#This Row],[Font Family Used]]&amp;""",""fontWeight"":"&amp;Table_Styles[[#This Row],[Font Weight Used]]&amp;"}","")</f>
        <v/>
      </c>
      <c r="CE4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400;border-radius: 0;padding-top: 15px;padding-right: 20px;padding-bottom: 15px;padding-left: 20px</v>
      </c>
      <c r="CF49" s="20" t="str">
        <f>IF(AND(Table_Styles[[#This Row],[Selector]]&lt;&gt;"", Table_Styles[[#This Row],[Config Properties]]&lt;&gt;""),
Table_Styles[[#This Row],[Selector]]&amp;" { "&amp;Table_Styles[[#This Row],[Config Properties]]&amp;" }","")</f>
        <v>formly-field .repeating .btn { font-family: 'Open Sans';font-size: 14px;font-weight: 400;border-radius: 0;padding-top: 15px;padding-right: 20px;padding-bottom: 15px;padding-left: 20px }</v>
      </c>
      <c r="CG49" s="20" t="str">
        <f xml:space="preserve">
SUBSTITUTE(SUBSTITUTE(SUBSTITUTE(SUBSTITUTE(SUBSTITUTE(SUBSTITUTE(SUBSTITUTE(SUBSTITUTE(Table_Styles[[#This Row],[Config]],
" {","{"),
"{ ","{"),
" }","}"),
"} ","}"),
" ,",","),
", ",","),
" :",":"),
": ",":")</f>
        <v>formly-field .repeating .btn{font-family:'Open Sans';font-size:14px;font-weight:400;border-radius:0;padding-top:15px;padding-right:20px;padding-bottom:15px;padding-left:20px}</v>
      </c>
    </row>
    <row r="50" spans="2:85" ht="21" customHeight="1">
      <c r="B50" s="20" t="s">
        <v>731</v>
      </c>
      <c r="C50" s="41" t="s">
        <v>732</v>
      </c>
      <c r="D50" s="38"/>
      <c r="E50" s="38"/>
      <c r="F50" s="18"/>
      <c r="G50" s="38"/>
      <c r="H50" s="38"/>
      <c r="I50" s="18" t="str">
        <f>IF(Table_Styles[[#This Row],[Font Size]]&lt;&gt;"",Table_Styles[[#This Row],[Font Size]],IF(Table_Styles[[#This Row],[Font Size Default]]&lt;&gt;"",Table_Styles[[#This Row],[Font Size Default]],""))</f>
        <v/>
      </c>
      <c r="J50" s="38"/>
      <c r="K50" s="38"/>
      <c r="L50" s="18" t="str">
        <f>IF(Table_Styles[[#This Row],[Font Weight]]&lt;&gt;"",Table_Styles[[#This Row],[Font Weight]],IF(Table_Styles[[#This Row],[Font Weight Default]]&lt;&gt;"",Table_Styles[[#This Row],[Font Weight Default]],""))</f>
        <v/>
      </c>
      <c r="M50" s="38"/>
      <c r="N50" s="40" t="s">
        <v>523</v>
      </c>
      <c r="O50" s="18" t="str">
        <f>IF(Table_Styles[[#This Row],[Colour]]&lt;&gt;"",Table_Styles[[#This Row],[Colour]],IF(Table_Styles[[#This Row],[Colour Default]]&lt;&gt;"",Table_Styles[[#This Row],[Colour Default]],""))</f>
        <v>#FFFFFF</v>
      </c>
      <c r="P50" s="38"/>
      <c r="Q50" s="94" t="str">
        <f>Colour_Accent_1</f>
        <v>#042361</v>
      </c>
      <c r="R50" s="18" t="str">
        <f>IF(Table_Styles[[#This Row],[Background]]&lt;&gt;"",Table_Styles[[#This Row],[Background]],IF(Table_Styles[[#This Row],[Background Default]]&lt;&gt;"",Table_Styles[[#This Row],[Background Default]],""))</f>
        <v>#042361</v>
      </c>
      <c r="S50" s="38"/>
      <c r="T50" s="40" t="s">
        <v>676</v>
      </c>
      <c r="U50" s="18" t="str">
        <f>IF(Table_Styles[[#This Row],[Border]]&lt;&gt;"",Table_Styles[[#This Row],[Border]],IF(Table_Styles[[#This Row],[Border Default]]&lt;&gt;"",Table_Styles[[#This Row],[Border Default]],""))</f>
        <v>none</v>
      </c>
      <c r="V50" s="38"/>
      <c r="W50" s="38"/>
      <c r="X50" s="18" t="str">
        <f>IF(Table_Styles[[#This Row],[Border Radius]]&lt;&gt;"",Table_Styles[[#This Row],[Border Radius]],IF(Table_Styles[[#This Row],[Border Radius Default]]&lt;&gt;"",Table_Styles[[#This Row],[Border Radius Default]],""))</f>
        <v/>
      </c>
      <c r="Y50" s="38"/>
      <c r="Z50" s="40" t="s">
        <v>648</v>
      </c>
      <c r="AA50" s="18" t="str">
        <f>IF(Table_Styles[[#This Row],[MT]]&lt;&gt;"",Table_Styles[[#This Row],[MT]],IF(Table_Styles[[#This Row],[MT Default]]&lt;&gt;"",Table_Styles[[#This Row],[MT Default]],""))</f>
        <v>20px</v>
      </c>
      <c r="AB50" s="38"/>
      <c r="AC50" s="38"/>
      <c r="AD50" s="18" t="str">
        <f>IF(Table_Styles[[#This Row],[MR]]&lt;&gt;"",Table_Styles[[#This Row],[MR]],IF(Table_Styles[[#This Row],[MR Default]]&lt;&gt;"",Table_Styles[[#This Row],[MR Default]],""))</f>
        <v/>
      </c>
      <c r="AE50" s="38"/>
      <c r="AF50" s="38"/>
      <c r="AG50" s="18" t="str">
        <f>IF(Table_Styles[[#This Row],[MB]]&lt;&gt;"",Table_Styles[[#This Row],[MB]],IF(Table_Styles[[#This Row],[MB Default]]&lt;&gt;"",Table_Styles[[#This Row],[MB Default]],""))</f>
        <v/>
      </c>
      <c r="AH50" s="38"/>
      <c r="AI50" s="38"/>
      <c r="AJ50" s="18" t="str">
        <f>IF(Table_Styles[[#This Row],[ML]]&lt;&gt;"",Table_Styles[[#This Row],[ML]],IF(Table_Styles[[#This Row],[ML Default]]&lt;&gt;"",Table_Styles[[#This Row],[ML Default]],""))</f>
        <v/>
      </c>
      <c r="AK50" s="38"/>
      <c r="AL50" s="38"/>
      <c r="AM50" s="18" t="str">
        <f>IF(Table_Styles[[#This Row],[PT]]&lt;&gt;"",Table_Styles[[#This Row],[PT]],IF(Table_Styles[[#This Row],[PT Default]]&lt;&gt;"",Table_Styles[[#This Row],[PT Default]],""))</f>
        <v/>
      </c>
      <c r="AN50" s="38"/>
      <c r="AO50" s="38"/>
      <c r="AP50" s="18" t="str">
        <f>IF(Table_Styles[[#This Row],[PR]]&lt;&gt;"",Table_Styles[[#This Row],[PR]],IF(Table_Styles[[#This Row],[PR Default]]&lt;&gt;"",Table_Styles[[#This Row],[PR Default]],""))</f>
        <v/>
      </c>
      <c r="AQ50" s="38"/>
      <c r="AR50" s="38"/>
      <c r="AS50" s="18" t="str">
        <f>IF(Table_Styles[[#This Row],[PB]]&lt;&gt;"",Table_Styles[[#This Row],[PB]],IF(Table_Styles[[#This Row],[PB Default]]&lt;&gt;"",Table_Styles[[#This Row],[PB Default]],""))</f>
        <v/>
      </c>
      <c r="AT50" s="38"/>
      <c r="AU50" s="38"/>
      <c r="AV50" s="18" t="str">
        <f>IF(Table_Styles[[#This Row],[PL]]&lt;&gt;"",Table_Styles[[#This Row],[PL]],IF(Table_Styles[[#This Row],[PL Default]]&lt;&gt;"",Table_Styles[[#This Row],[PL Default]],""))</f>
        <v/>
      </c>
      <c r="AW50" s="38"/>
      <c r="AX50" s="38"/>
      <c r="AY50" s="18" t="str">
        <f>IF(Table_Styles[[#This Row],[BT]]&lt;&gt;"",Table_Styles[[#This Row],[BT]],IF(Table_Styles[[#This Row],[BT Default]]&lt;&gt;"",Table_Styles[[#This Row],[BT Default]],""))</f>
        <v/>
      </c>
      <c r="AZ50" s="38"/>
      <c r="BA50" s="38"/>
      <c r="BB50" s="18" t="str">
        <f>IF(Table_Styles[[#This Row],[BR]]&lt;&gt;"",Table_Styles[[#This Row],[BR]],IF(Table_Styles[[#This Row],[BR Default]]&lt;&gt;"",Table_Styles[[#This Row],[BR Default]],""))</f>
        <v/>
      </c>
      <c r="BC50" s="38"/>
      <c r="BD50" s="38"/>
      <c r="BE50" s="18" t="str">
        <f>IF(Table_Styles[[#This Row],[BB]]&lt;&gt;"",Table_Styles[[#This Row],[BB]],IF(Table_Styles[[#This Row],[BB Default]]&lt;&gt;"",Table_Styles[[#This Row],[BB Default]],""))</f>
        <v/>
      </c>
      <c r="BF50" s="38"/>
      <c r="BG50" s="38"/>
      <c r="BH50" s="18" t="str">
        <f>IF(Table_Styles[[#This Row],[BL]]&lt;&gt;"",Table_Styles[[#This Row],[BL]],IF(Table_Styles[[#This Row],[BL Default]]&lt;&gt;"",Table_Styles[[#This Row],[BL Default]],""))</f>
        <v/>
      </c>
      <c r="BI50" s="38"/>
      <c r="BJ50" s="38"/>
      <c r="BK50" s="18" t="str">
        <f>IF(Table_Styles[[#This Row],[Width]]&lt;&gt;"",Table_Styles[[#This Row],[Width]],IF(Table_Styles[[#This Row],[Width Default]]&lt;&gt;"",Table_Styles[[#This Row],[Width Default]],""))</f>
        <v/>
      </c>
      <c r="BL50" s="38"/>
      <c r="BM50" s="38"/>
      <c r="BN50" s="18" t="str">
        <f>IF(Table_Styles[[#This Row],[Height]]&lt;&gt;"",Table_Styles[[#This Row],[Height]],IF(Table_Styles[[#This Row],[Height Default]]&lt;&gt;"",Table_Styles[[#This Row],[Height Default]],""))</f>
        <v/>
      </c>
      <c r="BO50" s="18"/>
      <c r="BP50" s="18"/>
      <c r="BQ50" s="18" t="str">
        <f>IF(Table_Styles[[#This Row],[Top]]&lt;&gt;"",Table_Styles[[#This Row],[Top]],IF(Table_Styles[[#This Row],[Top Default]]&lt;&gt;"",Table_Styles[[#This Row],[Top Default]],""))</f>
        <v/>
      </c>
      <c r="BR50" s="18"/>
      <c r="BS50" s="18"/>
      <c r="BT50" s="18" t="str">
        <f>IF(Table_Styles[[#This Row],[Right]]&lt;&gt;"",Table_Styles[[#This Row],[Right]],IF(Table_Styles[[#This Row],[Right Default]]&lt;&gt;"",Table_Styles[[#This Row],[Right Default]],""))</f>
        <v/>
      </c>
      <c r="BU50" s="18"/>
      <c r="BV50" s="18"/>
      <c r="BW50" s="18" t="str">
        <f>IF(Table_Styles[[#This Row],[Bottom]]&lt;&gt;"",Table_Styles[[#This Row],[Bottom]],IF(Table_Styles[[#This Row],[Bottom Default]]&lt;&gt;"",Table_Styles[[#This Row],[Bottom Default]],""))</f>
        <v/>
      </c>
      <c r="BX50" s="18"/>
      <c r="BY50" s="18"/>
      <c r="BZ50" s="18" t="str">
        <f>IF(Table_Styles[[#This Row],[Left]]&lt;&gt;"",Table_Styles[[#This Row],[Left]],IF(Table_Styles[[#This Row],[Left Default]]&lt;&gt;"",Table_Styles[[#This Row],[Left Default]],""))</f>
        <v/>
      </c>
      <c r="CA50" s="38"/>
      <c r="CB50" s="20" t="str">
        <f>IF(AND(Table_Styles[[#This Row],[Selector]]&lt;&gt;"",Table_Styles[[#This Row],[Font Family Used]]&lt;&gt;"",Table_Styles[[#This Row],[Font Weight Used]]&lt;&gt;""),Table_Styles[[#This Row],[Font Family Used]]&amp;" "&amp;Table_Styles[[#This Row],[Font Weight Used]],"")</f>
        <v/>
      </c>
      <c r="CC50" s="20" t="str">
        <f ca="1">IF(AND(Table_Styles[[#This Row],[Selector]],COUNTIF(OFFSET(CC:CC,0,0,ROW()-1,1),"="&amp;Table_Styles[[#This Row],[Font]])=0),Table_Styles[[#This Row],[Font]],"")</f>
        <v/>
      </c>
      <c r="CD50" s="20" t="str">
        <f ca="1">IF(Table_Styles[[#This Row],[Unique Font]]&lt;&gt;"",
"{""fontFamily"":"""&amp;Table_Styles[[#This Row],[Font Family Used]]&amp;""",""fontWeight"":"&amp;Table_Styles[[#This Row],[Font Weight Used]]&amp;"}","")</f>
        <v/>
      </c>
      <c r="CE5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none;margin-top: 20px</v>
      </c>
      <c r="CF50" s="20" t="str">
        <f>IF(AND(Table_Styles[[#This Row],[Selector]]&lt;&gt;"", Table_Styles[[#This Row],[Config Properties]]&lt;&gt;""),
Table_Styles[[#This Row],[Selector]]&amp;" { "&amp;Table_Styles[[#This Row],[Config Properties]]&amp;" }","")</f>
        <v>formly-field .repeating .btn.btn-add-item { color: #FFFFFF;background: #042361;border: none;margin-top: 20px }</v>
      </c>
      <c r="CG50" s="20" t="str">
        <f xml:space="preserve">
SUBSTITUTE(SUBSTITUTE(SUBSTITUTE(SUBSTITUTE(SUBSTITUTE(SUBSTITUTE(SUBSTITUTE(SUBSTITUTE(Table_Styles[[#This Row],[Config]],
" {","{"),
"{ ","{"),
" }","}"),
"} ","}"),
" ,",","),
", ",","),
" :",":"),
": ",":")</f>
        <v>formly-field .repeating .btn.btn-add-item{color:#FFFFFF;background:#042361;border:none;margin-top:20px}</v>
      </c>
    </row>
    <row r="51" spans="2:85" ht="21" customHeight="1">
      <c r="B51" s="20" t="s">
        <v>733</v>
      </c>
      <c r="C51" s="41" t="s">
        <v>734</v>
      </c>
      <c r="D51" s="38"/>
      <c r="E51" s="38"/>
      <c r="F51" s="18" t="str">
        <f>IF(Table_Styles[[#This Row],[Font Family]]&lt;&gt;"",Table_Styles[[#This Row],[Font Family]],IF(Table_Styles[[#This Row],[Font Family Default]]&lt;&gt;"",Table_Styles[[#This Row],[Font Family Default]],""))</f>
        <v/>
      </c>
      <c r="G51" s="38"/>
      <c r="H51" s="38"/>
      <c r="I51" s="18" t="str">
        <f>IF(Table_Styles[[#This Row],[Font Size]]&lt;&gt;"",Table_Styles[[#This Row],[Font Size]],IF(Table_Styles[[#This Row],[Font Size Default]]&lt;&gt;"",Table_Styles[[#This Row],[Font Size Default]],""))</f>
        <v/>
      </c>
      <c r="J51" s="38"/>
      <c r="K51" s="38"/>
      <c r="L51" s="18" t="str">
        <f>IF(Table_Styles[[#This Row],[Font Weight]]&lt;&gt;"",Table_Styles[[#This Row],[Font Weight]],IF(Table_Styles[[#This Row],[Font Weight Default]]&lt;&gt;"",Table_Styles[[#This Row],[Font Weight Default]],""))</f>
        <v/>
      </c>
      <c r="M51" s="38"/>
      <c r="N51" s="40" t="s">
        <v>523</v>
      </c>
      <c r="O51" s="18" t="str">
        <f>IF(Table_Styles[[#This Row],[Colour]]&lt;&gt;"",Table_Styles[[#This Row],[Colour]],IF(Table_Styles[[#This Row],[Colour Default]]&lt;&gt;"",Table_Styles[[#This Row],[Colour Default]],""))</f>
        <v>#FFFFFF</v>
      </c>
      <c r="P51" s="38"/>
      <c r="Q51" s="94" t="str">
        <f>Colour_Accent_1</f>
        <v>#042361</v>
      </c>
      <c r="R51" s="18" t="str">
        <f>IF(Table_Styles[[#This Row],[Background]]&lt;&gt;"",Table_Styles[[#This Row],[Background]],IF(Table_Styles[[#This Row],[Background Default]]&lt;&gt;"",Table_Styles[[#This Row],[Background Default]],""))</f>
        <v>#042361</v>
      </c>
      <c r="S51" s="38"/>
      <c r="T51" s="40" t="s">
        <v>676</v>
      </c>
      <c r="U51" s="18" t="str">
        <f>IF(Table_Styles[[#This Row],[Border]]&lt;&gt;"",Table_Styles[[#This Row],[Border]],IF(Table_Styles[[#This Row],[Border Default]]&lt;&gt;"",Table_Styles[[#This Row],[Border Default]],""))</f>
        <v>none</v>
      </c>
      <c r="V51" s="38"/>
      <c r="W51" s="38"/>
      <c r="X51" s="18" t="str">
        <f>IF(Table_Styles[[#This Row],[Border Radius]]&lt;&gt;"",Table_Styles[[#This Row],[Border Radius]],IF(Table_Styles[[#This Row],[Border Radius Default]]&lt;&gt;"",Table_Styles[[#This Row],[Border Radius Default]],""))</f>
        <v/>
      </c>
      <c r="Y51" s="38"/>
      <c r="Z51" s="38"/>
      <c r="AA51" s="18" t="str">
        <f>IF(Table_Styles[[#This Row],[MT]]&lt;&gt;"",Table_Styles[[#This Row],[MT]],IF(Table_Styles[[#This Row],[MT Default]]&lt;&gt;"",Table_Styles[[#This Row],[MT Default]],""))</f>
        <v/>
      </c>
      <c r="AB51" s="38"/>
      <c r="AC51" s="38"/>
      <c r="AD51" s="18" t="str">
        <f>IF(Table_Styles[[#This Row],[MR]]&lt;&gt;"",Table_Styles[[#This Row],[MR]],IF(Table_Styles[[#This Row],[MR Default]]&lt;&gt;"",Table_Styles[[#This Row],[MR Default]],""))</f>
        <v/>
      </c>
      <c r="AE51" s="38"/>
      <c r="AF51" s="38"/>
      <c r="AG51" s="18" t="str">
        <f>IF(Table_Styles[[#This Row],[MB]]&lt;&gt;"",Table_Styles[[#This Row],[MB]],IF(Table_Styles[[#This Row],[MB Default]]&lt;&gt;"",Table_Styles[[#This Row],[MB Default]],""))</f>
        <v/>
      </c>
      <c r="AH51" s="38"/>
      <c r="AI51" s="38"/>
      <c r="AJ51" s="18" t="str">
        <f>IF(Table_Styles[[#This Row],[ML]]&lt;&gt;"",Table_Styles[[#This Row],[ML]],IF(Table_Styles[[#This Row],[ML Default]]&lt;&gt;"",Table_Styles[[#This Row],[ML Default]],""))</f>
        <v/>
      </c>
      <c r="AK51" s="38"/>
      <c r="AL51" s="38"/>
      <c r="AM51" s="18" t="str">
        <f>IF(Table_Styles[[#This Row],[PT]]&lt;&gt;"",Table_Styles[[#This Row],[PT]],IF(Table_Styles[[#This Row],[PT Default]]&lt;&gt;"",Table_Styles[[#This Row],[PT Default]],""))</f>
        <v/>
      </c>
      <c r="AN51" s="38"/>
      <c r="AO51" s="38"/>
      <c r="AP51" s="18" t="str">
        <f>IF(Table_Styles[[#This Row],[PR]]&lt;&gt;"",Table_Styles[[#This Row],[PR]],IF(Table_Styles[[#This Row],[PR Default]]&lt;&gt;"",Table_Styles[[#This Row],[PR Default]],""))</f>
        <v/>
      </c>
      <c r="AQ51" s="38"/>
      <c r="AR51" s="38"/>
      <c r="AS51" s="18" t="str">
        <f>IF(Table_Styles[[#This Row],[PB]]&lt;&gt;"",Table_Styles[[#This Row],[PB]],IF(Table_Styles[[#This Row],[PB Default]]&lt;&gt;"",Table_Styles[[#This Row],[PB Default]],""))</f>
        <v/>
      </c>
      <c r="AT51" s="38"/>
      <c r="AU51" s="38"/>
      <c r="AV51" s="18" t="str">
        <f>IF(Table_Styles[[#This Row],[PL]]&lt;&gt;"",Table_Styles[[#This Row],[PL]],IF(Table_Styles[[#This Row],[PL Default]]&lt;&gt;"",Table_Styles[[#This Row],[PL Default]],""))</f>
        <v/>
      </c>
      <c r="AW51" s="38"/>
      <c r="AX51" s="38"/>
      <c r="AY51" s="18" t="str">
        <f>IF(Table_Styles[[#This Row],[BT]]&lt;&gt;"",Table_Styles[[#This Row],[BT]],IF(Table_Styles[[#This Row],[BT Default]]&lt;&gt;"",Table_Styles[[#This Row],[BT Default]],""))</f>
        <v/>
      </c>
      <c r="AZ51" s="38"/>
      <c r="BA51" s="38"/>
      <c r="BB51" s="18" t="str">
        <f>IF(Table_Styles[[#This Row],[BR]]&lt;&gt;"",Table_Styles[[#This Row],[BR]],IF(Table_Styles[[#This Row],[BR Default]]&lt;&gt;"",Table_Styles[[#This Row],[BR Default]],""))</f>
        <v/>
      </c>
      <c r="BC51" s="38"/>
      <c r="BD51" s="38"/>
      <c r="BE51" s="18" t="str">
        <f>IF(Table_Styles[[#This Row],[BB]]&lt;&gt;"",Table_Styles[[#This Row],[BB]],IF(Table_Styles[[#This Row],[BB Default]]&lt;&gt;"",Table_Styles[[#This Row],[BB Default]],""))</f>
        <v/>
      </c>
      <c r="BF51" s="38"/>
      <c r="BG51" s="38"/>
      <c r="BH51" s="18" t="str">
        <f>IF(Table_Styles[[#This Row],[BL]]&lt;&gt;"",Table_Styles[[#This Row],[BL]],IF(Table_Styles[[#This Row],[BL Default]]&lt;&gt;"",Table_Styles[[#This Row],[BL Default]],""))</f>
        <v/>
      </c>
      <c r="BI51" s="38"/>
      <c r="BJ51" s="38"/>
      <c r="BK51" s="18" t="str">
        <f>IF(Table_Styles[[#This Row],[Width]]&lt;&gt;"",Table_Styles[[#This Row],[Width]],IF(Table_Styles[[#This Row],[Width Default]]&lt;&gt;"",Table_Styles[[#This Row],[Width Default]],""))</f>
        <v/>
      </c>
      <c r="BL51" s="38"/>
      <c r="BM51" s="38"/>
      <c r="BN51" s="18" t="str">
        <f>IF(Table_Styles[[#This Row],[Height]]&lt;&gt;"",Table_Styles[[#This Row],[Height]],IF(Table_Styles[[#This Row],[Height Default]]&lt;&gt;"",Table_Styles[[#This Row],[Height Default]],""))</f>
        <v/>
      </c>
      <c r="BO51" s="18"/>
      <c r="BP51" s="18"/>
      <c r="BQ51" s="18" t="str">
        <f>IF(Table_Styles[[#This Row],[Top]]&lt;&gt;"",Table_Styles[[#This Row],[Top]],IF(Table_Styles[[#This Row],[Top Default]]&lt;&gt;"",Table_Styles[[#This Row],[Top Default]],""))</f>
        <v/>
      </c>
      <c r="BR51" s="18"/>
      <c r="BS51" s="18"/>
      <c r="BT51" s="18" t="str">
        <f>IF(Table_Styles[[#This Row],[Right]]&lt;&gt;"",Table_Styles[[#This Row],[Right]],IF(Table_Styles[[#This Row],[Right Default]]&lt;&gt;"",Table_Styles[[#This Row],[Right Default]],""))</f>
        <v/>
      </c>
      <c r="BU51" s="18"/>
      <c r="BV51" s="18"/>
      <c r="BW51" s="18" t="str">
        <f>IF(Table_Styles[[#This Row],[Bottom]]&lt;&gt;"",Table_Styles[[#This Row],[Bottom]],IF(Table_Styles[[#This Row],[Bottom Default]]&lt;&gt;"",Table_Styles[[#This Row],[Bottom Default]],""))</f>
        <v/>
      </c>
      <c r="BX51" s="18"/>
      <c r="BY51" s="18"/>
      <c r="BZ51" s="18" t="str">
        <f>IF(Table_Styles[[#This Row],[Left]]&lt;&gt;"",Table_Styles[[#This Row],[Left]],IF(Table_Styles[[#This Row],[Left Default]]&lt;&gt;"",Table_Styles[[#This Row],[Left Default]],""))</f>
        <v/>
      </c>
      <c r="CA51" s="38"/>
      <c r="CB51" s="20" t="str">
        <f>IF(AND(Table_Styles[[#This Row],[Selector]]&lt;&gt;"",Table_Styles[[#This Row],[Font Family Used]]&lt;&gt;"",Table_Styles[[#This Row],[Font Weight Used]]&lt;&gt;""),Table_Styles[[#This Row],[Font Family Used]]&amp;" "&amp;Table_Styles[[#This Row],[Font Weight Used]],"")</f>
        <v/>
      </c>
      <c r="CC51" s="20" t="str">
        <f ca="1">IF(AND(Table_Styles[[#This Row],[Selector]],COUNTIF(OFFSET(CC:CC,0,0,ROW()-1,1),"="&amp;Table_Styles[[#This Row],[Font]])=0),Table_Styles[[#This Row],[Font]],"")</f>
        <v/>
      </c>
      <c r="CD51" s="20" t="str">
        <f ca="1">IF(Table_Styles[[#This Row],[Unique Font]]&lt;&gt;"",
"{""fontFamily"":"""&amp;Table_Styles[[#This Row],[Font Family Used]]&amp;""",""fontWeight"":"&amp;Table_Styles[[#This Row],[Font Weight Used]]&amp;"}","")</f>
        <v/>
      </c>
      <c r="CE5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51" s="20" t="str">
        <f>IF(AND(Table_Styles[[#This Row],[Selector]]&lt;&gt;"", Table_Styles[[#This Row],[Config Properties]]&lt;&gt;""),
Table_Styles[[#This Row],[Selector]]&amp;" { "&amp;Table_Styles[[#This Row],[Config Properties]]&amp;" }","")</f>
        <v>formly-field .repeating .btn.btn-add-item:hover { color: #FFFFFF;background: #042361;border: none }</v>
      </c>
      <c r="CG51" s="20" t="str">
        <f xml:space="preserve">
SUBSTITUTE(SUBSTITUTE(SUBSTITUTE(SUBSTITUTE(SUBSTITUTE(SUBSTITUTE(SUBSTITUTE(SUBSTITUTE(Table_Styles[[#This Row],[Config]],
" {","{"),
"{ ","{"),
" }","}"),
"} ","}"),
" ,",","),
", ",","),
" :",":"),
": ",":")</f>
        <v>formly-field .repeating .btn.btn-add-item:hover{color:#FFFFFF;background:#042361;border:none}</v>
      </c>
    </row>
    <row r="52" spans="2:85" ht="21" customHeight="1">
      <c r="B52" s="20" t="s">
        <v>735</v>
      </c>
      <c r="C52" s="41" t="s">
        <v>736</v>
      </c>
      <c r="D52" s="38"/>
      <c r="E52" s="38"/>
      <c r="F52" s="18" t="str">
        <f>IF(Table_Styles[[#This Row],[Font Family]]&lt;&gt;"",Table_Styles[[#This Row],[Font Family]],IF(Table_Styles[[#This Row],[Font Family Default]]&lt;&gt;"",Table_Styles[[#This Row],[Font Family Default]],""))</f>
        <v/>
      </c>
      <c r="G52" s="38"/>
      <c r="H52" s="38"/>
      <c r="I52" s="18" t="str">
        <f>IF(Table_Styles[[#This Row],[Font Size]]&lt;&gt;"",Table_Styles[[#This Row],[Font Size]],IF(Table_Styles[[#This Row],[Font Size Default]]&lt;&gt;"",Table_Styles[[#This Row],[Font Size Default]],""))</f>
        <v/>
      </c>
      <c r="J52" s="38"/>
      <c r="K52" s="38"/>
      <c r="L52" s="18" t="str">
        <f>IF(Table_Styles[[#This Row],[Font Weight]]&lt;&gt;"",Table_Styles[[#This Row],[Font Weight]],IF(Table_Styles[[#This Row],[Font Weight Default]]&lt;&gt;"",Table_Styles[[#This Row],[Font Weight Default]],""))</f>
        <v/>
      </c>
      <c r="M52" s="38"/>
      <c r="N52" s="40" t="s">
        <v>523</v>
      </c>
      <c r="O52" s="18" t="str">
        <f>IF(Table_Styles[[#This Row],[Colour]]&lt;&gt;"",Table_Styles[[#This Row],[Colour]],IF(Table_Styles[[#This Row],[Colour Default]]&lt;&gt;"",Table_Styles[[#This Row],[Colour Default]],""))</f>
        <v>#FFFFFF</v>
      </c>
      <c r="P52" s="38"/>
      <c r="Q52" s="94" t="str">
        <f>Colour_Accent_1</f>
        <v>#042361</v>
      </c>
      <c r="R52" s="18" t="str">
        <f>IF(Table_Styles[[#This Row],[Background]]&lt;&gt;"",Table_Styles[[#This Row],[Background]],IF(Table_Styles[[#This Row],[Background Default]]&lt;&gt;"",Table_Styles[[#This Row],[Background Default]],""))</f>
        <v>#042361</v>
      </c>
      <c r="S52" s="38"/>
      <c r="T52" s="40" t="s">
        <v>676</v>
      </c>
      <c r="U52" s="18" t="str">
        <f>IF(Table_Styles[[#This Row],[Border]]&lt;&gt;"",Table_Styles[[#This Row],[Border]],IF(Table_Styles[[#This Row],[Border Default]]&lt;&gt;"",Table_Styles[[#This Row],[Border Default]],""))</f>
        <v>none</v>
      </c>
      <c r="V52" s="38"/>
      <c r="W52" s="38"/>
      <c r="X52" s="18" t="str">
        <f>IF(Table_Styles[[#This Row],[Border Radius]]&lt;&gt;"",Table_Styles[[#This Row],[Border Radius]],IF(Table_Styles[[#This Row],[Border Radius Default]]&lt;&gt;"",Table_Styles[[#This Row],[Border Radius Default]],""))</f>
        <v/>
      </c>
      <c r="Y52" s="38"/>
      <c r="Z52" s="38"/>
      <c r="AA52" s="18" t="str">
        <f>IF(Table_Styles[[#This Row],[MT]]&lt;&gt;"",Table_Styles[[#This Row],[MT]],IF(Table_Styles[[#This Row],[MT Default]]&lt;&gt;"",Table_Styles[[#This Row],[MT Default]],""))</f>
        <v/>
      </c>
      <c r="AB52" s="38"/>
      <c r="AC52" s="38"/>
      <c r="AD52" s="18" t="str">
        <f>IF(Table_Styles[[#This Row],[MR]]&lt;&gt;"",Table_Styles[[#This Row],[MR]],IF(Table_Styles[[#This Row],[MR Default]]&lt;&gt;"",Table_Styles[[#This Row],[MR Default]],""))</f>
        <v/>
      </c>
      <c r="AE52" s="38"/>
      <c r="AF52" s="38"/>
      <c r="AG52" s="18" t="str">
        <f>IF(Table_Styles[[#This Row],[MB]]&lt;&gt;"",Table_Styles[[#This Row],[MB]],IF(Table_Styles[[#This Row],[MB Default]]&lt;&gt;"",Table_Styles[[#This Row],[MB Default]],""))</f>
        <v/>
      </c>
      <c r="AH52" s="38"/>
      <c r="AI52" s="38"/>
      <c r="AJ52" s="18" t="str">
        <f>IF(Table_Styles[[#This Row],[ML]]&lt;&gt;"",Table_Styles[[#This Row],[ML]],IF(Table_Styles[[#This Row],[ML Default]]&lt;&gt;"",Table_Styles[[#This Row],[ML Default]],""))</f>
        <v/>
      </c>
      <c r="AK52" s="38"/>
      <c r="AL52" s="38"/>
      <c r="AM52" s="18" t="str">
        <f>IF(Table_Styles[[#This Row],[PT]]&lt;&gt;"",Table_Styles[[#This Row],[PT]],IF(Table_Styles[[#This Row],[PT Default]]&lt;&gt;"",Table_Styles[[#This Row],[PT Default]],""))</f>
        <v/>
      </c>
      <c r="AN52" s="38"/>
      <c r="AO52" s="38"/>
      <c r="AP52" s="18" t="str">
        <f>IF(Table_Styles[[#This Row],[PR]]&lt;&gt;"",Table_Styles[[#This Row],[PR]],IF(Table_Styles[[#This Row],[PR Default]]&lt;&gt;"",Table_Styles[[#This Row],[PR Default]],""))</f>
        <v/>
      </c>
      <c r="AQ52" s="38"/>
      <c r="AR52" s="38"/>
      <c r="AS52" s="18" t="str">
        <f>IF(Table_Styles[[#This Row],[PB]]&lt;&gt;"",Table_Styles[[#This Row],[PB]],IF(Table_Styles[[#This Row],[PB Default]]&lt;&gt;"",Table_Styles[[#This Row],[PB Default]],""))</f>
        <v/>
      </c>
      <c r="AT52" s="38"/>
      <c r="AU52" s="38"/>
      <c r="AV52" s="18" t="str">
        <f>IF(Table_Styles[[#This Row],[PL]]&lt;&gt;"",Table_Styles[[#This Row],[PL]],IF(Table_Styles[[#This Row],[PL Default]]&lt;&gt;"",Table_Styles[[#This Row],[PL Default]],""))</f>
        <v/>
      </c>
      <c r="AW52" s="38"/>
      <c r="AX52" s="38"/>
      <c r="AY52" s="18" t="str">
        <f>IF(Table_Styles[[#This Row],[BT]]&lt;&gt;"",Table_Styles[[#This Row],[BT]],IF(Table_Styles[[#This Row],[BT Default]]&lt;&gt;"",Table_Styles[[#This Row],[BT Default]],""))</f>
        <v/>
      </c>
      <c r="AZ52" s="38"/>
      <c r="BA52" s="38"/>
      <c r="BB52" s="18" t="str">
        <f>IF(Table_Styles[[#This Row],[BR]]&lt;&gt;"",Table_Styles[[#This Row],[BR]],IF(Table_Styles[[#This Row],[BR Default]]&lt;&gt;"",Table_Styles[[#This Row],[BR Default]],""))</f>
        <v/>
      </c>
      <c r="BC52" s="38"/>
      <c r="BD52" s="38"/>
      <c r="BE52" s="18" t="str">
        <f>IF(Table_Styles[[#This Row],[BB]]&lt;&gt;"",Table_Styles[[#This Row],[BB]],IF(Table_Styles[[#This Row],[BB Default]]&lt;&gt;"",Table_Styles[[#This Row],[BB Default]],""))</f>
        <v/>
      </c>
      <c r="BF52" s="38"/>
      <c r="BG52" s="38"/>
      <c r="BH52" s="18" t="str">
        <f>IF(Table_Styles[[#This Row],[BL]]&lt;&gt;"",Table_Styles[[#This Row],[BL]],IF(Table_Styles[[#This Row],[BL Default]]&lt;&gt;"",Table_Styles[[#This Row],[BL Default]],""))</f>
        <v/>
      </c>
      <c r="BI52" s="38"/>
      <c r="BJ52" s="38"/>
      <c r="BK52" s="18" t="str">
        <f>IF(Table_Styles[[#This Row],[Width]]&lt;&gt;"",Table_Styles[[#This Row],[Width]],IF(Table_Styles[[#This Row],[Width Default]]&lt;&gt;"",Table_Styles[[#This Row],[Width Default]],""))</f>
        <v/>
      </c>
      <c r="BL52" s="38"/>
      <c r="BM52" s="38"/>
      <c r="BN52" s="18" t="str">
        <f>IF(Table_Styles[[#This Row],[Height]]&lt;&gt;"",Table_Styles[[#This Row],[Height]],IF(Table_Styles[[#This Row],[Height Default]]&lt;&gt;"",Table_Styles[[#This Row],[Height Default]],""))</f>
        <v/>
      </c>
      <c r="BO52" s="18"/>
      <c r="BP52" s="18"/>
      <c r="BQ52" s="18" t="str">
        <f>IF(Table_Styles[[#This Row],[Top]]&lt;&gt;"",Table_Styles[[#This Row],[Top]],IF(Table_Styles[[#This Row],[Top Default]]&lt;&gt;"",Table_Styles[[#This Row],[Top Default]],""))</f>
        <v/>
      </c>
      <c r="BR52" s="18"/>
      <c r="BS52" s="18"/>
      <c r="BT52" s="18" t="str">
        <f>IF(Table_Styles[[#This Row],[Right]]&lt;&gt;"",Table_Styles[[#This Row],[Right]],IF(Table_Styles[[#This Row],[Right Default]]&lt;&gt;"",Table_Styles[[#This Row],[Right Default]],""))</f>
        <v/>
      </c>
      <c r="BU52" s="18"/>
      <c r="BV52" s="18"/>
      <c r="BW52" s="18" t="str">
        <f>IF(Table_Styles[[#This Row],[Bottom]]&lt;&gt;"",Table_Styles[[#This Row],[Bottom]],IF(Table_Styles[[#This Row],[Bottom Default]]&lt;&gt;"",Table_Styles[[#This Row],[Bottom Default]],""))</f>
        <v/>
      </c>
      <c r="BX52" s="18"/>
      <c r="BY52" s="18"/>
      <c r="BZ52" s="18" t="str">
        <f>IF(Table_Styles[[#This Row],[Left]]&lt;&gt;"",Table_Styles[[#This Row],[Left]],IF(Table_Styles[[#This Row],[Left Default]]&lt;&gt;"",Table_Styles[[#This Row],[Left Default]],""))</f>
        <v/>
      </c>
      <c r="CA52" s="38"/>
      <c r="CB52" s="20" t="str">
        <f>IF(AND(Table_Styles[[#This Row],[Selector]]&lt;&gt;"",Table_Styles[[#This Row],[Font Family Used]]&lt;&gt;"",Table_Styles[[#This Row],[Font Weight Used]]&lt;&gt;""),Table_Styles[[#This Row],[Font Family Used]]&amp;" "&amp;Table_Styles[[#This Row],[Font Weight Used]],"")</f>
        <v/>
      </c>
      <c r="CC52" s="20" t="str">
        <f ca="1">IF(AND(Table_Styles[[#This Row],[Selector]],COUNTIF(OFFSET(CC:CC,0,0,ROW()-1,1),"="&amp;Table_Styles[[#This Row],[Font]])=0),Table_Styles[[#This Row],[Font]],"")</f>
        <v/>
      </c>
      <c r="CD52" s="20" t="str">
        <f ca="1">IF(Table_Styles[[#This Row],[Unique Font]]&lt;&gt;"",
"{""fontFamily"":"""&amp;Table_Styles[[#This Row],[Font Family Used]]&amp;""",""fontWeight"":"&amp;Table_Styles[[#This Row],[Font Weight Used]]&amp;"}","")</f>
        <v/>
      </c>
      <c r="CE5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52" s="20" t="str">
        <f>IF(AND(Table_Styles[[#This Row],[Selector]]&lt;&gt;"", Table_Styles[[#This Row],[Config Properties]]&lt;&gt;""),
Table_Styles[[#This Row],[Selector]]&amp;" { "&amp;Table_Styles[[#This Row],[Config Properties]]&amp;" }","")</f>
        <v>formly-field .repeating .btn.btn-add-item:active { color: #FFFFFF;background: #042361;border: none }</v>
      </c>
      <c r="CG52" s="20" t="str">
        <f xml:space="preserve">
SUBSTITUTE(SUBSTITUTE(SUBSTITUTE(SUBSTITUTE(SUBSTITUTE(SUBSTITUTE(SUBSTITUTE(SUBSTITUTE(Table_Styles[[#This Row],[Config]],
" {","{"),
"{ ","{"),
" }","}"),
"} ","}"),
" ,",","),
", ",","),
" :",":"),
": ",":")</f>
        <v>formly-field .repeating .btn.btn-add-item:active{color:#FFFFFF;background:#042361;border:none}</v>
      </c>
    </row>
    <row r="53" spans="2:85" ht="21" customHeight="1">
      <c r="B53" s="92" t="s">
        <v>737</v>
      </c>
      <c r="C53" s="41" t="s">
        <v>738</v>
      </c>
      <c r="D53" s="38"/>
      <c r="E53" s="38"/>
      <c r="F53" s="18" t="str">
        <f>IF(Table_Styles[[#This Row],[Font Family]]&lt;&gt;"",Table_Styles[[#This Row],[Font Family]],IF(Table_Styles[[#This Row],[Font Family Default]]&lt;&gt;"",Table_Styles[[#This Row],[Font Family Default]],""))</f>
        <v/>
      </c>
      <c r="G53" s="38"/>
      <c r="H53" s="89" t="s">
        <v>668</v>
      </c>
      <c r="I53" s="18" t="str">
        <f>IF(Table_Styles[[#This Row],[Font Size]]&lt;&gt;"",Table_Styles[[#This Row],[Font Size]],IF(Table_Styles[[#This Row],[Font Size Default]]&lt;&gt;"",Table_Styles[[#This Row],[Font Size Default]],""))</f>
        <v>14px</v>
      </c>
      <c r="J53" s="38"/>
      <c r="K53" s="38"/>
      <c r="L53" s="18" t="str">
        <f>IF(Table_Styles[[#This Row],[Font Weight]]&lt;&gt;"",Table_Styles[[#This Row],[Font Weight]],IF(Table_Styles[[#This Row],[Font Weight Default]]&lt;&gt;"",Table_Styles[[#This Row],[Font Weight Default]],""))</f>
        <v/>
      </c>
      <c r="M53" s="38"/>
      <c r="N53" s="38"/>
      <c r="O53" s="18" t="str">
        <f>IF(Table_Styles[[#This Row],[Colour]]&lt;&gt;"",Table_Styles[[#This Row],[Colour]],IF(Table_Styles[[#This Row],[Colour Default]]&lt;&gt;"",Table_Styles[[#This Row],[Colour Default]],""))</f>
        <v/>
      </c>
      <c r="P53" s="38"/>
      <c r="Q53" s="38"/>
      <c r="R53" s="18" t="str">
        <f>IF(Table_Styles[[#This Row],[Background]]&lt;&gt;"",Table_Styles[[#This Row],[Background]],IF(Table_Styles[[#This Row],[Background Default]]&lt;&gt;"",Table_Styles[[#This Row],[Background Default]],""))</f>
        <v/>
      </c>
      <c r="S53" s="38"/>
      <c r="T53" s="38"/>
      <c r="U53" s="18" t="str">
        <f>IF(Table_Styles[[#This Row],[Border]]&lt;&gt;"",Table_Styles[[#This Row],[Border]],IF(Table_Styles[[#This Row],[Border Default]]&lt;&gt;"",Table_Styles[[#This Row],[Border Default]],""))</f>
        <v/>
      </c>
      <c r="V53" s="38"/>
      <c r="W53" s="38"/>
      <c r="X53" s="18" t="str">
        <f>IF(Table_Styles[[#This Row],[Border Radius]]&lt;&gt;"",Table_Styles[[#This Row],[Border Radius]],IF(Table_Styles[[#This Row],[Border Radius Default]]&lt;&gt;"",Table_Styles[[#This Row],[Border Radius Default]],""))</f>
        <v/>
      </c>
      <c r="Y53" s="38"/>
      <c r="Z53" s="94" t="s">
        <v>721</v>
      </c>
      <c r="AA53" s="18" t="str">
        <f>IF(Table_Styles[[#This Row],[MT]]&lt;&gt;"",Table_Styles[[#This Row],[MT]],IF(Table_Styles[[#This Row],[MT Default]]&lt;&gt;"",Table_Styles[[#This Row],[MT Default]],""))</f>
        <v>-4px</v>
      </c>
      <c r="AB53" s="38"/>
      <c r="AC53" s="94" t="s">
        <v>661</v>
      </c>
      <c r="AD53" s="18" t="str">
        <f>IF(Table_Styles[[#This Row],[MR]]&lt;&gt;"",Table_Styles[[#This Row],[MR]],IF(Table_Styles[[#This Row],[MR Default]]&lt;&gt;"",Table_Styles[[#This Row],[MR Default]],""))</f>
        <v>5px</v>
      </c>
      <c r="AE53" s="38"/>
      <c r="AF53" s="38"/>
      <c r="AG53" s="18" t="str">
        <f>IF(Table_Styles[[#This Row],[MB]]&lt;&gt;"",Table_Styles[[#This Row],[MB]],IF(Table_Styles[[#This Row],[MB Default]]&lt;&gt;"",Table_Styles[[#This Row],[MB Default]],""))</f>
        <v/>
      </c>
      <c r="AH53" s="38"/>
      <c r="AI53" s="94" t="s">
        <v>739</v>
      </c>
      <c r="AJ53" s="18" t="str">
        <f>IF(Table_Styles[[#This Row],[ML]]&lt;&gt;"",Table_Styles[[#This Row],[ML]],IF(Table_Styles[[#This Row],[ML Default]]&lt;&gt;"",Table_Styles[[#This Row],[ML Default]],""))</f>
        <v>2px</v>
      </c>
      <c r="AK53" s="38"/>
      <c r="AL53" s="38"/>
      <c r="AM53" s="18" t="str">
        <f>IF(Table_Styles[[#This Row],[PT]]&lt;&gt;"",Table_Styles[[#This Row],[PT]],IF(Table_Styles[[#This Row],[PT Default]]&lt;&gt;"",Table_Styles[[#This Row],[PT Default]],""))</f>
        <v/>
      </c>
      <c r="AN53" s="38"/>
      <c r="AO53" s="38"/>
      <c r="AP53" s="18" t="str">
        <f>IF(Table_Styles[[#This Row],[PR]]&lt;&gt;"",Table_Styles[[#This Row],[PR]],IF(Table_Styles[[#This Row],[PR Default]]&lt;&gt;"",Table_Styles[[#This Row],[PR Default]],""))</f>
        <v/>
      </c>
      <c r="AQ53" s="38"/>
      <c r="AR53" s="38"/>
      <c r="AS53" s="18" t="str">
        <f>IF(Table_Styles[[#This Row],[PB]]&lt;&gt;"",Table_Styles[[#This Row],[PB]],IF(Table_Styles[[#This Row],[PB Default]]&lt;&gt;"",Table_Styles[[#This Row],[PB Default]],""))</f>
        <v/>
      </c>
      <c r="AT53" s="38"/>
      <c r="AU53" s="38"/>
      <c r="AV53" s="18" t="str">
        <f>IF(Table_Styles[[#This Row],[PL]]&lt;&gt;"",Table_Styles[[#This Row],[PL]],IF(Table_Styles[[#This Row],[PL Default]]&lt;&gt;"",Table_Styles[[#This Row],[PL Default]],""))</f>
        <v/>
      </c>
      <c r="AW53" s="38"/>
      <c r="AX53" s="38"/>
      <c r="AY53" s="18" t="str">
        <f>IF(Table_Styles[[#This Row],[BT]]&lt;&gt;"",Table_Styles[[#This Row],[BT]],IF(Table_Styles[[#This Row],[BT Default]]&lt;&gt;"",Table_Styles[[#This Row],[BT Default]],""))</f>
        <v/>
      </c>
      <c r="AZ53" s="38"/>
      <c r="BA53" s="38"/>
      <c r="BB53" s="18" t="str">
        <f>IF(Table_Styles[[#This Row],[BR]]&lt;&gt;"",Table_Styles[[#This Row],[BR]],IF(Table_Styles[[#This Row],[BR Default]]&lt;&gt;"",Table_Styles[[#This Row],[BR Default]],""))</f>
        <v/>
      </c>
      <c r="BC53" s="38"/>
      <c r="BD53" s="38"/>
      <c r="BE53" s="18" t="str">
        <f>IF(Table_Styles[[#This Row],[BB]]&lt;&gt;"",Table_Styles[[#This Row],[BB]],IF(Table_Styles[[#This Row],[BB Default]]&lt;&gt;"",Table_Styles[[#This Row],[BB Default]],""))</f>
        <v/>
      </c>
      <c r="BF53" s="38"/>
      <c r="BG53" s="38"/>
      <c r="BH53" s="18" t="str">
        <f>IF(Table_Styles[[#This Row],[BL]]&lt;&gt;"",Table_Styles[[#This Row],[BL]],IF(Table_Styles[[#This Row],[BL Default]]&lt;&gt;"",Table_Styles[[#This Row],[BL Default]],""))</f>
        <v/>
      </c>
      <c r="BI53" s="38"/>
      <c r="BJ53" s="38"/>
      <c r="BK53" s="18" t="str">
        <f>IF(Table_Styles[[#This Row],[Width]]&lt;&gt;"",Table_Styles[[#This Row],[Width]],IF(Table_Styles[[#This Row],[Width Default]]&lt;&gt;"",Table_Styles[[#This Row],[Width Default]],""))</f>
        <v/>
      </c>
      <c r="BL53" s="38"/>
      <c r="BM53" s="38"/>
      <c r="BN53" s="18" t="str">
        <f>IF(Table_Styles[[#This Row],[Height]]&lt;&gt;"",Table_Styles[[#This Row],[Height]],IF(Table_Styles[[#This Row],[Height Default]]&lt;&gt;"",Table_Styles[[#This Row],[Height Default]],""))</f>
        <v/>
      </c>
      <c r="BO53" s="18"/>
      <c r="BP53" s="93" t="s">
        <v>740</v>
      </c>
      <c r="BQ53" s="18" t="str">
        <f>IF(Table_Styles[[#This Row],[Top]]&lt;&gt;"",Table_Styles[[#This Row],[Top]],IF(Table_Styles[[#This Row],[Top Default]]&lt;&gt;"",Table_Styles[[#This Row],[Top Default]],""))</f>
        <v>1px</v>
      </c>
      <c r="BR53" s="18"/>
      <c r="BS53" s="18"/>
      <c r="BT53" s="18" t="str">
        <f>IF(Table_Styles[[#This Row],[Right]]&lt;&gt;"",Table_Styles[[#This Row],[Right]],IF(Table_Styles[[#This Row],[Right Default]]&lt;&gt;"",Table_Styles[[#This Row],[Right Default]],""))</f>
        <v/>
      </c>
      <c r="BU53" s="18"/>
      <c r="BV53" s="18"/>
      <c r="BW53" s="18" t="str">
        <f>IF(Table_Styles[[#This Row],[Bottom]]&lt;&gt;"",Table_Styles[[#This Row],[Bottom]],IF(Table_Styles[[#This Row],[Bottom Default]]&lt;&gt;"",Table_Styles[[#This Row],[Bottom Default]],""))</f>
        <v/>
      </c>
      <c r="BX53" s="18"/>
      <c r="BY53" s="18"/>
      <c r="BZ53" s="18" t="str">
        <f>IF(Table_Styles[[#This Row],[Left]]&lt;&gt;"",Table_Styles[[#This Row],[Left]],IF(Table_Styles[[#This Row],[Left Default]]&lt;&gt;"",Table_Styles[[#This Row],[Left Default]],""))</f>
        <v/>
      </c>
      <c r="CA53" s="38"/>
      <c r="CB53" s="20" t="str">
        <f>IF(AND(Table_Styles[[#This Row],[Selector]]&lt;&gt;"",Table_Styles[[#This Row],[Font Family Used]]&lt;&gt;"",Table_Styles[[#This Row],[Font Weight Used]]&lt;&gt;""),Table_Styles[[#This Row],[Font Family Used]]&amp;" "&amp;Table_Styles[[#This Row],[Font Weight Used]],"")</f>
        <v/>
      </c>
      <c r="CC53" s="20" t="str">
        <f ca="1">IF(AND(Table_Styles[[#This Row],[Selector]],COUNTIF(OFFSET(CC:CC,0,0,ROW()-1,1),"="&amp;Table_Styles[[#This Row],[Font]])=0),Table_Styles[[#This Row],[Font]],"")</f>
        <v/>
      </c>
      <c r="CD53" s="20" t="str">
        <f ca="1">IF(Table_Styles[[#This Row],[Unique Font]]&lt;&gt;"",
"{""fontFamily"":"""&amp;Table_Styles[[#This Row],[Font Family Used]]&amp;""",""fontWeight"":"&amp;Table_Styles[[#This Row],[Font Weight Used]]&amp;"}","")</f>
        <v/>
      </c>
      <c r="CE5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3" s="20"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3" s="20" t="str">
        <f xml:space="preserve">
SUBSTITUTE(SUBSTITUTE(SUBSTITUTE(SUBSTITUTE(SUBSTITUTE(SUBSTITUTE(SUBSTITUTE(SUBSTITUTE(Table_Styles[[#This Row],[Config]],
" {","{"),
"{ ","{"),
" }","}"),
"} ","}"),
" ,",","),
", ",","),
" :",":"),
": ",":")</f>
        <v>formly-field .repeating .btn.btn-add-item .btn-icon{font-size:14px;margin-top:-4px;margin-right:5px;margin-left:2px;top:1px}</v>
      </c>
    </row>
    <row r="54" spans="2:85" ht="21" customHeight="1">
      <c r="B54" s="20" t="s">
        <v>741</v>
      </c>
      <c r="C54" s="41" t="s">
        <v>742</v>
      </c>
      <c r="D54" s="38"/>
      <c r="E54" s="38"/>
      <c r="F54" s="18"/>
      <c r="G54" s="38"/>
      <c r="H54" s="38"/>
      <c r="I54" s="18" t="str">
        <f>IF(Table_Styles[[#This Row],[Font Size]]&lt;&gt;"",Table_Styles[[#This Row],[Font Size]],IF(Table_Styles[[#This Row],[Font Size Default]]&lt;&gt;"",Table_Styles[[#This Row],[Font Size Default]],""))</f>
        <v/>
      </c>
      <c r="J54" s="38"/>
      <c r="K54" s="38"/>
      <c r="L54" s="18" t="str">
        <f>IF(Table_Styles[[#This Row],[Font Weight]]&lt;&gt;"",Table_Styles[[#This Row],[Font Weight]],IF(Table_Styles[[#This Row],[Font Weight Default]]&lt;&gt;"",Table_Styles[[#This Row],[Font Weight Default]],""))</f>
        <v/>
      </c>
      <c r="M54" s="38"/>
      <c r="N54" s="40" t="str">
        <f>Colour_Foreground_1</f>
        <v>#2F3132</v>
      </c>
      <c r="O54" s="18" t="str">
        <f>IF(Table_Styles[[#This Row],[Colour]]&lt;&gt;"",Table_Styles[[#This Row],[Colour]],IF(Table_Styles[[#This Row],[Colour Default]]&lt;&gt;"",Table_Styles[[#This Row],[Colour Default]],""))</f>
        <v>#2F3132</v>
      </c>
      <c r="P54" s="38"/>
      <c r="Q54" s="38" t="str">
        <f>Colour_Background_1</f>
        <v>#FFFFFF</v>
      </c>
      <c r="R54" s="18" t="str">
        <f>IF(Table_Styles[[#This Row],[Background]]&lt;&gt;"",Table_Styles[[#This Row],[Background]],IF(Table_Styles[[#This Row],[Background Default]]&lt;&gt;"",Table_Styles[[#This Row],[Background Default]],""))</f>
        <v>#FFFFFF</v>
      </c>
      <c r="S54" s="38"/>
      <c r="T54" s="40" t="s">
        <v>676</v>
      </c>
      <c r="U54" s="18" t="str">
        <f>IF(Table_Styles[[#This Row],[Border]]&lt;&gt;"",Table_Styles[[#This Row],[Border]],IF(Table_Styles[[#This Row],[Border Default]]&lt;&gt;"",Table_Styles[[#This Row],[Border Default]],""))</f>
        <v>none</v>
      </c>
      <c r="V54" s="38"/>
      <c r="W54" s="38"/>
      <c r="X54" s="18" t="str">
        <f>IF(Table_Styles[[#This Row],[Border Radius]]&lt;&gt;"",Table_Styles[[#This Row],[Border Radius]],IF(Table_Styles[[#This Row],[Border Radius Default]]&lt;&gt;"",Table_Styles[[#This Row],[Border Radius Default]],""))</f>
        <v/>
      </c>
      <c r="Y54" s="38"/>
      <c r="Z54" s="40" t="s">
        <v>698</v>
      </c>
      <c r="AA54" s="18" t="str">
        <f>IF(Table_Styles[[#This Row],[MT]]&lt;&gt;"",Table_Styles[[#This Row],[MT]],IF(Table_Styles[[#This Row],[MT Default]]&lt;&gt;"",Table_Styles[[#This Row],[MT Default]],""))</f>
        <v>25px</v>
      </c>
      <c r="AB54" s="38"/>
      <c r="AC54" s="38"/>
      <c r="AD54" s="18" t="str">
        <f>IF(Table_Styles[[#This Row],[MR]]&lt;&gt;"",Table_Styles[[#This Row],[MR]],IF(Table_Styles[[#This Row],[MR Default]]&lt;&gt;"",Table_Styles[[#This Row],[MR Default]],""))</f>
        <v/>
      </c>
      <c r="AE54" s="38"/>
      <c r="AF54" s="38"/>
      <c r="AG54" s="18" t="str">
        <f>IF(Table_Styles[[#This Row],[MB]]&lt;&gt;"",Table_Styles[[#This Row],[MB]],IF(Table_Styles[[#This Row],[MB Default]]&lt;&gt;"",Table_Styles[[#This Row],[MB Default]],""))</f>
        <v/>
      </c>
      <c r="AH54" s="38"/>
      <c r="AI54" s="38"/>
      <c r="AJ54" s="18" t="str">
        <f>IF(Table_Styles[[#This Row],[ML]]&lt;&gt;"",Table_Styles[[#This Row],[ML]],IF(Table_Styles[[#This Row],[ML Default]]&lt;&gt;"",Table_Styles[[#This Row],[ML Default]],""))</f>
        <v/>
      </c>
      <c r="AK54" s="38"/>
      <c r="AL54" s="38"/>
      <c r="AM54" s="18" t="str">
        <f>IF(Table_Styles[[#This Row],[PT]]&lt;&gt;"",Table_Styles[[#This Row],[PT]],IF(Table_Styles[[#This Row],[PT Default]]&lt;&gt;"",Table_Styles[[#This Row],[PT Default]],""))</f>
        <v/>
      </c>
      <c r="AN54" s="38"/>
      <c r="AO54" s="38"/>
      <c r="AP54" s="18" t="str">
        <f>IF(Table_Styles[[#This Row],[PR]]&lt;&gt;"",Table_Styles[[#This Row],[PR]],IF(Table_Styles[[#This Row],[PR Default]]&lt;&gt;"",Table_Styles[[#This Row],[PR Default]],""))</f>
        <v/>
      </c>
      <c r="AQ54" s="38"/>
      <c r="AR54" s="38"/>
      <c r="AS54" s="18" t="str">
        <f>IF(Table_Styles[[#This Row],[PB]]&lt;&gt;"",Table_Styles[[#This Row],[PB]],IF(Table_Styles[[#This Row],[PB Default]]&lt;&gt;"",Table_Styles[[#This Row],[PB Default]],""))</f>
        <v/>
      </c>
      <c r="AT54" s="38"/>
      <c r="AU54" s="38"/>
      <c r="AV54" s="18" t="str">
        <f>IF(Table_Styles[[#This Row],[PL]]&lt;&gt;"",Table_Styles[[#This Row],[PL]],IF(Table_Styles[[#This Row],[PL Default]]&lt;&gt;"",Table_Styles[[#This Row],[PL Default]],""))</f>
        <v/>
      </c>
      <c r="AW54" s="38"/>
      <c r="AX54" s="38"/>
      <c r="AY54" s="18" t="str">
        <f>IF(Table_Styles[[#This Row],[BT]]&lt;&gt;"",Table_Styles[[#This Row],[BT]],IF(Table_Styles[[#This Row],[BT Default]]&lt;&gt;"",Table_Styles[[#This Row],[BT Default]],""))</f>
        <v/>
      </c>
      <c r="AZ54" s="38"/>
      <c r="BA54" s="38"/>
      <c r="BB54" s="18" t="str">
        <f>IF(Table_Styles[[#This Row],[BR]]&lt;&gt;"",Table_Styles[[#This Row],[BR]],IF(Table_Styles[[#This Row],[BR Default]]&lt;&gt;"",Table_Styles[[#This Row],[BR Default]],""))</f>
        <v/>
      </c>
      <c r="BC54" s="38"/>
      <c r="BD54" s="38"/>
      <c r="BE54" s="18" t="str">
        <f>IF(Table_Styles[[#This Row],[BB]]&lt;&gt;"",Table_Styles[[#This Row],[BB]],IF(Table_Styles[[#This Row],[BB Default]]&lt;&gt;"",Table_Styles[[#This Row],[BB Default]],""))</f>
        <v/>
      </c>
      <c r="BF54" s="38"/>
      <c r="BG54" s="38"/>
      <c r="BH54" s="18" t="str">
        <f>IF(Table_Styles[[#This Row],[BL]]&lt;&gt;"",Table_Styles[[#This Row],[BL]],IF(Table_Styles[[#This Row],[BL Default]]&lt;&gt;"",Table_Styles[[#This Row],[BL Default]],""))</f>
        <v/>
      </c>
      <c r="BI54" s="38"/>
      <c r="BJ54" s="38"/>
      <c r="BK54" s="18" t="str">
        <f>IF(Table_Styles[[#This Row],[Width]]&lt;&gt;"",Table_Styles[[#This Row],[Width]],IF(Table_Styles[[#This Row],[Width Default]]&lt;&gt;"",Table_Styles[[#This Row],[Width Default]],""))</f>
        <v/>
      </c>
      <c r="BL54" s="38"/>
      <c r="BM54" s="38"/>
      <c r="BN54" s="18" t="str">
        <f>IF(Table_Styles[[#This Row],[Height]]&lt;&gt;"",Table_Styles[[#This Row],[Height]],IF(Table_Styles[[#This Row],[Height Default]]&lt;&gt;"",Table_Styles[[#This Row],[Height Default]],""))</f>
        <v/>
      </c>
      <c r="BO54" s="18"/>
      <c r="BP54" s="18"/>
      <c r="BQ54" s="18" t="str">
        <f>IF(Table_Styles[[#This Row],[Top]]&lt;&gt;"",Table_Styles[[#This Row],[Top]],IF(Table_Styles[[#This Row],[Top Default]]&lt;&gt;"",Table_Styles[[#This Row],[Top Default]],""))</f>
        <v/>
      </c>
      <c r="BR54" s="18"/>
      <c r="BS54" s="18"/>
      <c r="BT54" s="18" t="str">
        <f>IF(Table_Styles[[#This Row],[Right]]&lt;&gt;"",Table_Styles[[#This Row],[Right]],IF(Table_Styles[[#This Row],[Right Default]]&lt;&gt;"",Table_Styles[[#This Row],[Right Default]],""))</f>
        <v/>
      </c>
      <c r="BU54" s="18"/>
      <c r="BV54" s="18"/>
      <c r="BW54" s="18" t="str">
        <f>IF(Table_Styles[[#This Row],[Bottom]]&lt;&gt;"",Table_Styles[[#This Row],[Bottom]],IF(Table_Styles[[#This Row],[Bottom Default]]&lt;&gt;"",Table_Styles[[#This Row],[Bottom Default]],""))</f>
        <v/>
      </c>
      <c r="BX54" s="18"/>
      <c r="BY54" s="18"/>
      <c r="BZ54" s="18" t="str">
        <f>IF(Table_Styles[[#This Row],[Left]]&lt;&gt;"",Table_Styles[[#This Row],[Left]],IF(Table_Styles[[#This Row],[Left Default]]&lt;&gt;"",Table_Styles[[#This Row],[Left Default]],""))</f>
        <v/>
      </c>
      <c r="CA54" s="38"/>
      <c r="CB54" s="20" t="str">
        <f>IF(AND(Table_Styles[[#This Row],[Selector]]&lt;&gt;"",Table_Styles[[#This Row],[Font Family Used]]&lt;&gt;"",Table_Styles[[#This Row],[Font Weight Used]]&lt;&gt;""),Table_Styles[[#This Row],[Font Family Used]]&amp;" "&amp;Table_Styles[[#This Row],[Font Weight Used]],"")</f>
        <v/>
      </c>
      <c r="CC54" s="20" t="str">
        <f ca="1">IF(AND(Table_Styles[[#This Row],[Selector]],COUNTIF(OFFSET(CC:CC,0,0,ROW()-1,1),"="&amp;Table_Styles[[#This Row],[Font]])=0),Table_Styles[[#This Row],[Font]],"")</f>
        <v/>
      </c>
      <c r="CD54" s="20" t="str">
        <f ca="1">IF(Table_Styles[[#This Row],[Unique Font]]&lt;&gt;"",
"{""fontFamily"":"""&amp;Table_Styles[[#This Row],[Font Family Used]]&amp;""",""fontWeight"":"&amp;Table_Styles[[#This Row],[Font Weight Used]]&amp;"}","")</f>
        <v/>
      </c>
      <c r="CE5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#FFFFFF;border: none;margin-top: 25px</v>
      </c>
      <c r="CF54" s="20" t="str">
        <f>IF(AND(Table_Styles[[#This Row],[Selector]]&lt;&gt;"", Table_Styles[[#This Row],[Config Properties]]&lt;&gt;""),
Table_Styles[[#This Row],[Selector]]&amp;" { "&amp;Table_Styles[[#This Row],[Config Properties]]&amp;" }","")</f>
        <v>formly-field .repeating .btn.btn-remove-item { color: #2F3132;background: #FFFFFF;border: none;margin-top: 25px }</v>
      </c>
      <c r="CG54" s="20" t="str">
        <f xml:space="preserve">
SUBSTITUTE(SUBSTITUTE(SUBSTITUTE(SUBSTITUTE(SUBSTITUTE(SUBSTITUTE(SUBSTITUTE(SUBSTITUTE(Table_Styles[[#This Row],[Config]],
" {","{"),
"{ ","{"),
" }","}"),
"} ","}"),
" ,",","),
", ",","),
" :",":"),
": ",":")</f>
        <v>formly-field .repeating .btn.btn-remove-item{color:#2F3132;background:#FFFFFF;border:none;margin-top:25px}</v>
      </c>
    </row>
    <row r="55" spans="2:85" ht="21" customHeight="1">
      <c r="B55" s="20" t="s">
        <v>743</v>
      </c>
      <c r="C55" s="41" t="s">
        <v>744</v>
      </c>
      <c r="D55" s="38"/>
      <c r="E55" s="38"/>
      <c r="F55" s="18" t="str">
        <f>IF(Table_Styles[[#This Row],[Font Family]]&lt;&gt;"",Table_Styles[[#This Row],[Font Family]],IF(Table_Styles[[#This Row],[Font Family Default]]&lt;&gt;"",Table_Styles[[#This Row],[Font Family Default]],""))</f>
        <v/>
      </c>
      <c r="G55" s="38"/>
      <c r="H55" s="38"/>
      <c r="I55" s="18" t="str">
        <f>IF(Table_Styles[[#This Row],[Font Size]]&lt;&gt;"",Table_Styles[[#This Row],[Font Size]],IF(Table_Styles[[#This Row],[Font Size Default]]&lt;&gt;"",Table_Styles[[#This Row],[Font Size Default]],""))</f>
        <v/>
      </c>
      <c r="J55" s="38"/>
      <c r="K55" s="38"/>
      <c r="L55" s="18" t="str">
        <f>IF(Table_Styles[[#This Row],[Font Weight]]&lt;&gt;"",Table_Styles[[#This Row],[Font Weight]],IF(Table_Styles[[#This Row],[Font Weight Default]]&lt;&gt;"",Table_Styles[[#This Row],[Font Weight Default]],""))</f>
        <v/>
      </c>
      <c r="M55" s="38"/>
      <c r="N55" s="40" t="str">
        <f>Colour_Foreground_1</f>
        <v>#2F3132</v>
      </c>
      <c r="O55" s="18" t="str">
        <f>IF(Table_Styles[[#This Row],[Colour]]&lt;&gt;"",Table_Styles[[#This Row],[Colour]],IF(Table_Styles[[#This Row],[Colour Default]]&lt;&gt;"",Table_Styles[[#This Row],[Colour Default]],""))</f>
        <v>#2F3132</v>
      </c>
      <c r="P55" s="38"/>
      <c r="Q55" s="38" t="str">
        <f>Colour_Background_1</f>
        <v>#FFFFFF</v>
      </c>
      <c r="R55" s="18" t="str">
        <f>IF(Table_Styles[[#This Row],[Background]]&lt;&gt;"",Table_Styles[[#This Row],[Background]],IF(Table_Styles[[#This Row],[Background Default]]&lt;&gt;"",Table_Styles[[#This Row],[Background Default]],""))</f>
        <v>#FFFFFF</v>
      </c>
      <c r="S55" s="38"/>
      <c r="T55" s="40" t="s">
        <v>676</v>
      </c>
      <c r="U55" s="18" t="str">
        <f>IF(Table_Styles[[#This Row],[Border]]&lt;&gt;"",Table_Styles[[#This Row],[Border]],IF(Table_Styles[[#This Row],[Border Default]]&lt;&gt;"",Table_Styles[[#This Row],[Border Default]],""))</f>
        <v>none</v>
      </c>
      <c r="V55" s="38"/>
      <c r="W55" s="38"/>
      <c r="X55" s="18" t="str">
        <f>IF(Table_Styles[[#This Row],[Border Radius]]&lt;&gt;"",Table_Styles[[#This Row],[Border Radius]],IF(Table_Styles[[#This Row],[Border Radius Default]]&lt;&gt;"",Table_Styles[[#This Row],[Border Radius Default]],""))</f>
        <v/>
      </c>
      <c r="Y55" s="38"/>
      <c r="Z55" s="38"/>
      <c r="AA55" s="18" t="str">
        <f>IF(Table_Styles[[#This Row],[MT]]&lt;&gt;"",Table_Styles[[#This Row],[MT]],IF(Table_Styles[[#This Row],[MT Default]]&lt;&gt;"",Table_Styles[[#This Row],[MT Default]],""))</f>
        <v/>
      </c>
      <c r="AB55" s="38"/>
      <c r="AC55" s="38"/>
      <c r="AD55" s="18" t="str">
        <f>IF(Table_Styles[[#This Row],[MR]]&lt;&gt;"",Table_Styles[[#This Row],[MR]],IF(Table_Styles[[#This Row],[MR Default]]&lt;&gt;"",Table_Styles[[#This Row],[MR Default]],""))</f>
        <v/>
      </c>
      <c r="AE55" s="38"/>
      <c r="AF55" s="38"/>
      <c r="AG55" s="18" t="str">
        <f>IF(Table_Styles[[#This Row],[MB]]&lt;&gt;"",Table_Styles[[#This Row],[MB]],IF(Table_Styles[[#This Row],[MB Default]]&lt;&gt;"",Table_Styles[[#This Row],[MB Default]],""))</f>
        <v/>
      </c>
      <c r="AH55" s="38"/>
      <c r="AI55" s="38"/>
      <c r="AJ55" s="18" t="str">
        <f>IF(Table_Styles[[#This Row],[ML]]&lt;&gt;"",Table_Styles[[#This Row],[ML]],IF(Table_Styles[[#This Row],[ML Default]]&lt;&gt;"",Table_Styles[[#This Row],[ML Default]],""))</f>
        <v/>
      </c>
      <c r="AK55" s="38"/>
      <c r="AL55" s="38"/>
      <c r="AM55" s="18" t="str">
        <f>IF(Table_Styles[[#This Row],[PT]]&lt;&gt;"",Table_Styles[[#This Row],[PT]],IF(Table_Styles[[#This Row],[PT Default]]&lt;&gt;"",Table_Styles[[#This Row],[PT Default]],""))</f>
        <v/>
      </c>
      <c r="AN55" s="38"/>
      <c r="AO55" s="38"/>
      <c r="AP55" s="18" t="str">
        <f>IF(Table_Styles[[#This Row],[PR]]&lt;&gt;"",Table_Styles[[#This Row],[PR]],IF(Table_Styles[[#This Row],[PR Default]]&lt;&gt;"",Table_Styles[[#This Row],[PR Default]],""))</f>
        <v/>
      </c>
      <c r="AQ55" s="38"/>
      <c r="AR55" s="38"/>
      <c r="AS55" s="18" t="str">
        <f>IF(Table_Styles[[#This Row],[PB]]&lt;&gt;"",Table_Styles[[#This Row],[PB]],IF(Table_Styles[[#This Row],[PB Default]]&lt;&gt;"",Table_Styles[[#This Row],[PB Default]],""))</f>
        <v/>
      </c>
      <c r="AT55" s="38"/>
      <c r="AU55" s="38"/>
      <c r="AV55" s="18" t="str">
        <f>IF(Table_Styles[[#This Row],[PL]]&lt;&gt;"",Table_Styles[[#This Row],[PL]],IF(Table_Styles[[#This Row],[PL Default]]&lt;&gt;"",Table_Styles[[#This Row],[PL Default]],""))</f>
        <v/>
      </c>
      <c r="AW55" s="38"/>
      <c r="AX55" s="38"/>
      <c r="AY55" s="18" t="str">
        <f>IF(Table_Styles[[#This Row],[BT]]&lt;&gt;"",Table_Styles[[#This Row],[BT]],IF(Table_Styles[[#This Row],[BT Default]]&lt;&gt;"",Table_Styles[[#This Row],[BT Default]],""))</f>
        <v/>
      </c>
      <c r="AZ55" s="38"/>
      <c r="BA55" s="38"/>
      <c r="BB55" s="18" t="str">
        <f>IF(Table_Styles[[#This Row],[BR]]&lt;&gt;"",Table_Styles[[#This Row],[BR]],IF(Table_Styles[[#This Row],[BR Default]]&lt;&gt;"",Table_Styles[[#This Row],[BR Default]],""))</f>
        <v/>
      </c>
      <c r="BC55" s="38"/>
      <c r="BD55" s="38"/>
      <c r="BE55" s="18" t="str">
        <f>IF(Table_Styles[[#This Row],[BB]]&lt;&gt;"",Table_Styles[[#This Row],[BB]],IF(Table_Styles[[#This Row],[BB Default]]&lt;&gt;"",Table_Styles[[#This Row],[BB Default]],""))</f>
        <v/>
      </c>
      <c r="BF55" s="38"/>
      <c r="BG55" s="38"/>
      <c r="BH55" s="18" t="str">
        <f>IF(Table_Styles[[#This Row],[BL]]&lt;&gt;"",Table_Styles[[#This Row],[BL]],IF(Table_Styles[[#This Row],[BL Default]]&lt;&gt;"",Table_Styles[[#This Row],[BL Default]],""))</f>
        <v/>
      </c>
      <c r="BI55" s="38"/>
      <c r="BJ55" s="38"/>
      <c r="BK55" s="18" t="str">
        <f>IF(Table_Styles[[#This Row],[Width]]&lt;&gt;"",Table_Styles[[#This Row],[Width]],IF(Table_Styles[[#This Row],[Width Default]]&lt;&gt;"",Table_Styles[[#This Row],[Width Default]],""))</f>
        <v/>
      </c>
      <c r="BL55" s="38"/>
      <c r="BM55" s="38"/>
      <c r="BN55" s="18" t="str">
        <f>IF(Table_Styles[[#This Row],[Height]]&lt;&gt;"",Table_Styles[[#This Row],[Height]],IF(Table_Styles[[#This Row],[Height Default]]&lt;&gt;"",Table_Styles[[#This Row],[Height Default]],""))</f>
        <v/>
      </c>
      <c r="BO55" s="18"/>
      <c r="BP55" s="18"/>
      <c r="BQ55" s="18" t="str">
        <f>IF(Table_Styles[[#This Row],[Top]]&lt;&gt;"",Table_Styles[[#This Row],[Top]],IF(Table_Styles[[#This Row],[Top Default]]&lt;&gt;"",Table_Styles[[#This Row],[Top Default]],""))</f>
        <v/>
      </c>
      <c r="BR55" s="18"/>
      <c r="BS55" s="18"/>
      <c r="BT55" s="18" t="str">
        <f>IF(Table_Styles[[#This Row],[Right]]&lt;&gt;"",Table_Styles[[#This Row],[Right]],IF(Table_Styles[[#This Row],[Right Default]]&lt;&gt;"",Table_Styles[[#This Row],[Right Default]],""))</f>
        <v/>
      </c>
      <c r="BU55" s="18"/>
      <c r="BV55" s="18"/>
      <c r="BW55" s="18" t="str">
        <f>IF(Table_Styles[[#This Row],[Bottom]]&lt;&gt;"",Table_Styles[[#This Row],[Bottom]],IF(Table_Styles[[#This Row],[Bottom Default]]&lt;&gt;"",Table_Styles[[#This Row],[Bottom Default]],""))</f>
        <v/>
      </c>
      <c r="BX55" s="18"/>
      <c r="BY55" s="18"/>
      <c r="BZ55" s="18" t="str">
        <f>IF(Table_Styles[[#This Row],[Left]]&lt;&gt;"",Table_Styles[[#This Row],[Left]],IF(Table_Styles[[#This Row],[Left Default]]&lt;&gt;"",Table_Styles[[#This Row],[Left Default]],""))</f>
        <v/>
      </c>
      <c r="CA55" s="38"/>
      <c r="CB55" s="20" t="str">
        <f>IF(AND(Table_Styles[[#This Row],[Selector]]&lt;&gt;"",Table_Styles[[#This Row],[Font Family Used]]&lt;&gt;"",Table_Styles[[#This Row],[Font Weight Used]]&lt;&gt;""),Table_Styles[[#This Row],[Font Family Used]]&amp;" "&amp;Table_Styles[[#This Row],[Font Weight Used]],"")</f>
        <v/>
      </c>
      <c r="CC55" s="20" t="str">
        <f ca="1">IF(AND(Table_Styles[[#This Row],[Selector]],COUNTIF(OFFSET(CC:CC,0,0,ROW()-1,1),"="&amp;Table_Styles[[#This Row],[Font]])=0),Table_Styles[[#This Row],[Font]],"")</f>
        <v/>
      </c>
      <c r="CD55" s="20" t="str">
        <f ca="1">IF(Table_Styles[[#This Row],[Unique Font]]&lt;&gt;"",
"{""fontFamily"":"""&amp;Table_Styles[[#This Row],[Font Family Used]]&amp;""",""fontWeight"":"&amp;Table_Styles[[#This Row],[Font Weight Used]]&amp;"}","")</f>
        <v/>
      </c>
      <c r="CE5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#FFFFFF;border: none</v>
      </c>
      <c r="CF55" s="20" t="str">
        <f>IF(AND(Table_Styles[[#This Row],[Selector]]&lt;&gt;"", Table_Styles[[#This Row],[Config Properties]]&lt;&gt;""),
Table_Styles[[#This Row],[Selector]]&amp;" { "&amp;Table_Styles[[#This Row],[Config Properties]]&amp;" }","")</f>
        <v>formly-field .repeating .btn.btn-remove-item:hover { color: #2F3132;background: #FFFFFF;border: none }</v>
      </c>
      <c r="CG55" s="20" t="str">
        <f xml:space="preserve">
SUBSTITUTE(SUBSTITUTE(SUBSTITUTE(SUBSTITUTE(SUBSTITUTE(SUBSTITUTE(SUBSTITUTE(SUBSTITUTE(Table_Styles[[#This Row],[Config]],
" {","{"),
"{ ","{"),
" }","}"),
"} ","}"),
" ,",","),
", ",","),
" :",":"),
": ",":")</f>
        <v>formly-field .repeating .btn.btn-remove-item:hover{color:#2F3132;background:#FFFFFF;border:none}</v>
      </c>
    </row>
    <row r="56" spans="2:85" ht="21" customHeight="1">
      <c r="B56" s="20" t="s">
        <v>745</v>
      </c>
      <c r="C56" s="41" t="s">
        <v>746</v>
      </c>
      <c r="D56" s="38"/>
      <c r="E56" s="38"/>
      <c r="F56" s="18" t="str">
        <f>IF(Table_Styles[[#This Row],[Font Family]]&lt;&gt;"",Table_Styles[[#This Row],[Font Family]],IF(Table_Styles[[#This Row],[Font Family Default]]&lt;&gt;"",Table_Styles[[#This Row],[Font Family Default]],""))</f>
        <v/>
      </c>
      <c r="G56" s="38"/>
      <c r="H56" s="38"/>
      <c r="I56" s="18" t="str">
        <f>IF(Table_Styles[[#This Row],[Font Size]]&lt;&gt;"",Table_Styles[[#This Row],[Font Size]],IF(Table_Styles[[#This Row],[Font Size Default]]&lt;&gt;"",Table_Styles[[#This Row],[Font Size Default]],""))</f>
        <v/>
      </c>
      <c r="J56" s="38"/>
      <c r="K56" s="38"/>
      <c r="L56" s="18" t="str">
        <f>IF(Table_Styles[[#This Row],[Font Weight]]&lt;&gt;"",Table_Styles[[#This Row],[Font Weight]],IF(Table_Styles[[#This Row],[Font Weight Default]]&lt;&gt;"",Table_Styles[[#This Row],[Font Weight Default]],""))</f>
        <v/>
      </c>
      <c r="M56" s="38"/>
      <c r="N56" s="40" t="str">
        <f>Colour_Foreground_1</f>
        <v>#2F3132</v>
      </c>
      <c r="O56" s="18" t="str">
        <f>IF(Table_Styles[[#This Row],[Colour]]&lt;&gt;"",Table_Styles[[#This Row],[Colour]],IF(Table_Styles[[#This Row],[Colour Default]]&lt;&gt;"",Table_Styles[[#This Row],[Colour Default]],""))</f>
        <v>#2F3132</v>
      </c>
      <c r="P56" s="38"/>
      <c r="Q56" s="38" t="str">
        <f>Colour_Background_1</f>
        <v>#FFFFFF</v>
      </c>
      <c r="R56" s="18" t="str">
        <f>IF(Table_Styles[[#This Row],[Background]]&lt;&gt;"",Table_Styles[[#This Row],[Background]],IF(Table_Styles[[#This Row],[Background Default]]&lt;&gt;"",Table_Styles[[#This Row],[Background Default]],""))</f>
        <v>#FFFFFF</v>
      </c>
      <c r="S56" s="38"/>
      <c r="T56" s="40" t="s">
        <v>676</v>
      </c>
      <c r="U56" s="18" t="str">
        <f>IF(Table_Styles[[#This Row],[Border]]&lt;&gt;"",Table_Styles[[#This Row],[Border]],IF(Table_Styles[[#This Row],[Border Default]]&lt;&gt;"",Table_Styles[[#This Row],[Border Default]],""))</f>
        <v>none</v>
      </c>
      <c r="V56" s="38"/>
      <c r="W56" s="38"/>
      <c r="X56" s="18" t="str">
        <f>IF(Table_Styles[[#This Row],[Border Radius]]&lt;&gt;"",Table_Styles[[#This Row],[Border Radius]],IF(Table_Styles[[#This Row],[Border Radius Default]]&lt;&gt;"",Table_Styles[[#This Row],[Border Radius Default]],""))</f>
        <v/>
      </c>
      <c r="Y56" s="38"/>
      <c r="Z56" s="38"/>
      <c r="AA56" s="18" t="str">
        <f>IF(Table_Styles[[#This Row],[MT]]&lt;&gt;"",Table_Styles[[#This Row],[MT]],IF(Table_Styles[[#This Row],[MT Default]]&lt;&gt;"",Table_Styles[[#This Row],[MT Default]],""))</f>
        <v/>
      </c>
      <c r="AB56" s="38"/>
      <c r="AC56" s="38"/>
      <c r="AD56" s="18" t="str">
        <f>IF(Table_Styles[[#This Row],[MR]]&lt;&gt;"",Table_Styles[[#This Row],[MR]],IF(Table_Styles[[#This Row],[MR Default]]&lt;&gt;"",Table_Styles[[#This Row],[MR Default]],""))</f>
        <v/>
      </c>
      <c r="AE56" s="38"/>
      <c r="AF56" s="38"/>
      <c r="AG56" s="18" t="str">
        <f>IF(Table_Styles[[#This Row],[MB]]&lt;&gt;"",Table_Styles[[#This Row],[MB]],IF(Table_Styles[[#This Row],[MB Default]]&lt;&gt;"",Table_Styles[[#This Row],[MB Default]],""))</f>
        <v/>
      </c>
      <c r="AH56" s="38"/>
      <c r="AI56" s="38"/>
      <c r="AJ56" s="18" t="str">
        <f>IF(Table_Styles[[#This Row],[ML]]&lt;&gt;"",Table_Styles[[#This Row],[ML]],IF(Table_Styles[[#This Row],[ML Default]]&lt;&gt;"",Table_Styles[[#This Row],[ML Default]],""))</f>
        <v/>
      </c>
      <c r="AK56" s="38"/>
      <c r="AL56" s="38"/>
      <c r="AM56" s="18" t="str">
        <f>IF(Table_Styles[[#This Row],[PT]]&lt;&gt;"",Table_Styles[[#This Row],[PT]],IF(Table_Styles[[#This Row],[PT Default]]&lt;&gt;"",Table_Styles[[#This Row],[PT Default]],""))</f>
        <v/>
      </c>
      <c r="AN56" s="38"/>
      <c r="AO56" s="38"/>
      <c r="AP56" s="18" t="str">
        <f>IF(Table_Styles[[#This Row],[PR]]&lt;&gt;"",Table_Styles[[#This Row],[PR]],IF(Table_Styles[[#This Row],[PR Default]]&lt;&gt;"",Table_Styles[[#This Row],[PR Default]],""))</f>
        <v/>
      </c>
      <c r="AQ56" s="38"/>
      <c r="AR56" s="38"/>
      <c r="AS56" s="18" t="str">
        <f>IF(Table_Styles[[#This Row],[PB]]&lt;&gt;"",Table_Styles[[#This Row],[PB]],IF(Table_Styles[[#This Row],[PB Default]]&lt;&gt;"",Table_Styles[[#This Row],[PB Default]],""))</f>
        <v/>
      </c>
      <c r="AT56" s="38"/>
      <c r="AU56" s="38"/>
      <c r="AV56" s="18" t="str">
        <f>IF(Table_Styles[[#This Row],[PL]]&lt;&gt;"",Table_Styles[[#This Row],[PL]],IF(Table_Styles[[#This Row],[PL Default]]&lt;&gt;"",Table_Styles[[#This Row],[PL Default]],""))</f>
        <v/>
      </c>
      <c r="AW56" s="38"/>
      <c r="AX56" s="38"/>
      <c r="AY56" s="18" t="str">
        <f>IF(Table_Styles[[#This Row],[BT]]&lt;&gt;"",Table_Styles[[#This Row],[BT]],IF(Table_Styles[[#This Row],[BT Default]]&lt;&gt;"",Table_Styles[[#This Row],[BT Default]],""))</f>
        <v/>
      </c>
      <c r="AZ56" s="38"/>
      <c r="BA56" s="38"/>
      <c r="BB56" s="18" t="str">
        <f>IF(Table_Styles[[#This Row],[BR]]&lt;&gt;"",Table_Styles[[#This Row],[BR]],IF(Table_Styles[[#This Row],[BR Default]]&lt;&gt;"",Table_Styles[[#This Row],[BR Default]],""))</f>
        <v/>
      </c>
      <c r="BC56" s="38"/>
      <c r="BD56" s="38"/>
      <c r="BE56" s="18" t="str">
        <f>IF(Table_Styles[[#This Row],[BB]]&lt;&gt;"",Table_Styles[[#This Row],[BB]],IF(Table_Styles[[#This Row],[BB Default]]&lt;&gt;"",Table_Styles[[#This Row],[BB Default]],""))</f>
        <v/>
      </c>
      <c r="BF56" s="38"/>
      <c r="BG56" s="38"/>
      <c r="BH56" s="18" t="str">
        <f>IF(Table_Styles[[#This Row],[BL]]&lt;&gt;"",Table_Styles[[#This Row],[BL]],IF(Table_Styles[[#This Row],[BL Default]]&lt;&gt;"",Table_Styles[[#This Row],[BL Default]],""))</f>
        <v/>
      </c>
      <c r="BI56" s="38"/>
      <c r="BJ56" s="38"/>
      <c r="BK56" s="18" t="str">
        <f>IF(Table_Styles[[#This Row],[Width]]&lt;&gt;"",Table_Styles[[#This Row],[Width]],IF(Table_Styles[[#This Row],[Width Default]]&lt;&gt;"",Table_Styles[[#This Row],[Width Default]],""))</f>
        <v/>
      </c>
      <c r="BL56" s="38"/>
      <c r="BM56" s="38"/>
      <c r="BN56" s="18" t="str">
        <f>IF(Table_Styles[[#This Row],[Height]]&lt;&gt;"",Table_Styles[[#This Row],[Height]],IF(Table_Styles[[#This Row],[Height Default]]&lt;&gt;"",Table_Styles[[#This Row],[Height Default]],""))</f>
        <v/>
      </c>
      <c r="BO56" s="18"/>
      <c r="BP56" s="18"/>
      <c r="BQ56" s="18" t="str">
        <f>IF(Table_Styles[[#This Row],[Top]]&lt;&gt;"",Table_Styles[[#This Row],[Top]],IF(Table_Styles[[#This Row],[Top Default]]&lt;&gt;"",Table_Styles[[#This Row],[Top Default]],""))</f>
        <v/>
      </c>
      <c r="BR56" s="18"/>
      <c r="BS56" s="18"/>
      <c r="BT56" s="18" t="str">
        <f>IF(Table_Styles[[#This Row],[Right]]&lt;&gt;"",Table_Styles[[#This Row],[Right]],IF(Table_Styles[[#This Row],[Right Default]]&lt;&gt;"",Table_Styles[[#This Row],[Right Default]],""))</f>
        <v/>
      </c>
      <c r="BU56" s="18"/>
      <c r="BV56" s="18"/>
      <c r="BW56" s="18" t="str">
        <f>IF(Table_Styles[[#This Row],[Bottom]]&lt;&gt;"",Table_Styles[[#This Row],[Bottom]],IF(Table_Styles[[#This Row],[Bottom Default]]&lt;&gt;"",Table_Styles[[#This Row],[Bottom Default]],""))</f>
        <v/>
      </c>
      <c r="BX56" s="18"/>
      <c r="BY56" s="18"/>
      <c r="BZ56" s="18" t="str">
        <f>IF(Table_Styles[[#This Row],[Left]]&lt;&gt;"",Table_Styles[[#This Row],[Left]],IF(Table_Styles[[#This Row],[Left Default]]&lt;&gt;"",Table_Styles[[#This Row],[Left Default]],""))</f>
        <v/>
      </c>
      <c r="CA56" s="38"/>
      <c r="CB56" s="20" t="str">
        <f>IF(AND(Table_Styles[[#This Row],[Selector]]&lt;&gt;"",Table_Styles[[#This Row],[Font Family Used]]&lt;&gt;"",Table_Styles[[#This Row],[Font Weight Used]]&lt;&gt;""),Table_Styles[[#This Row],[Font Family Used]]&amp;" "&amp;Table_Styles[[#This Row],[Font Weight Used]],"")</f>
        <v/>
      </c>
      <c r="CC56" s="20" t="str">
        <f ca="1">IF(AND(Table_Styles[[#This Row],[Selector]],COUNTIF(OFFSET(CC:CC,0,0,ROW()-1,1),"="&amp;Table_Styles[[#This Row],[Font]])=0),Table_Styles[[#This Row],[Font]],"")</f>
        <v/>
      </c>
      <c r="CD56" s="20" t="str">
        <f ca="1">IF(Table_Styles[[#This Row],[Unique Font]]&lt;&gt;"",
"{""fontFamily"":"""&amp;Table_Styles[[#This Row],[Font Family Used]]&amp;""",""fontWeight"":"&amp;Table_Styles[[#This Row],[Font Weight Used]]&amp;"}","")</f>
        <v/>
      </c>
      <c r="CE5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#FFFFFF;border: none</v>
      </c>
      <c r="CF56" s="20" t="str">
        <f>IF(AND(Table_Styles[[#This Row],[Selector]]&lt;&gt;"", Table_Styles[[#This Row],[Config Properties]]&lt;&gt;""),
Table_Styles[[#This Row],[Selector]]&amp;" { "&amp;Table_Styles[[#This Row],[Config Properties]]&amp;" }","")</f>
        <v>formly-field .repeating .btn.btn-remove-item:active { color: #2F3132;background: #FFFFFF;border: none }</v>
      </c>
      <c r="CG56" s="20" t="str">
        <f xml:space="preserve">
SUBSTITUTE(SUBSTITUTE(SUBSTITUTE(SUBSTITUTE(SUBSTITUTE(SUBSTITUTE(SUBSTITUTE(SUBSTITUTE(Table_Styles[[#This Row],[Config]],
" {","{"),
"{ ","{"),
" }","}"),
"} ","}"),
" ,",","),
", ",","),
" :",":"),
": ",":")</f>
        <v>formly-field .repeating .btn.btn-remove-item:active{color:#2F3132;background:#FFFFFF;border:none}</v>
      </c>
    </row>
    <row r="57" spans="2:85" ht="21" customHeight="1">
      <c r="B57" s="92" t="s">
        <v>747</v>
      </c>
      <c r="C57" s="41" t="s">
        <v>748</v>
      </c>
      <c r="D57" s="38"/>
      <c r="E57" s="38"/>
      <c r="F57" s="18" t="str">
        <f>IF(Table_Styles[[#This Row],[Font Family]]&lt;&gt;"",Table_Styles[[#This Row],[Font Family]],IF(Table_Styles[[#This Row],[Font Family Default]]&lt;&gt;"",Table_Styles[[#This Row],[Font Family Default]],""))</f>
        <v/>
      </c>
      <c r="G57" s="38"/>
      <c r="H57" s="89" t="s">
        <v>749</v>
      </c>
      <c r="I57" s="18" t="str">
        <f>IF(Table_Styles[[#This Row],[Font Size]]&lt;&gt;"",Table_Styles[[#This Row],[Font Size]],IF(Table_Styles[[#This Row],[Font Size Default]]&lt;&gt;"",Table_Styles[[#This Row],[Font Size Default]],""))</f>
        <v>16px</v>
      </c>
      <c r="J57" s="38"/>
      <c r="K57" s="38"/>
      <c r="L57" s="18" t="str">
        <f>IF(Table_Styles[[#This Row],[Font Weight]]&lt;&gt;"",Table_Styles[[#This Row],[Font Weight]],IF(Table_Styles[[#This Row],[Font Weight Default]]&lt;&gt;"",Table_Styles[[#This Row],[Font Weight Default]],""))</f>
        <v/>
      </c>
      <c r="M57" s="38"/>
      <c r="N57" s="40"/>
      <c r="O57" s="18" t="str">
        <f>IF(Table_Styles[[#This Row],[Colour]]&lt;&gt;"",Table_Styles[[#This Row],[Colour]],IF(Table_Styles[[#This Row],[Colour Default]]&lt;&gt;"",Table_Styles[[#This Row],[Colour Default]],""))</f>
        <v/>
      </c>
      <c r="P57" s="38"/>
      <c r="Q57" s="38"/>
      <c r="R57" s="18" t="str">
        <f>IF(Table_Styles[[#This Row],[Background]]&lt;&gt;"",Table_Styles[[#This Row],[Background]],IF(Table_Styles[[#This Row],[Background Default]]&lt;&gt;"",Table_Styles[[#This Row],[Background Default]],""))</f>
        <v/>
      </c>
      <c r="S57" s="38"/>
      <c r="T57" s="40"/>
      <c r="U57" s="18" t="str">
        <f>IF(Table_Styles[[#This Row],[Border]]&lt;&gt;"",Table_Styles[[#This Row],[Border]],IF(Table_Styles[[#This Row],[Border Default]]&lt;&gt;"",Table_Styles[[#This Row],[Border Default]],""))</f>
        <v/>
      </c>
      <c r="V57" s="38"/>
      <c r="W57" s="38"/>
      <c r="X57" s="18" t="str">
        <f>IF(Table_Styles[[#This Row],[Border Radius]]&lt;&gt;"",Table_Styles[[#This Row],[Border Radius]],IF(Table_Styles[[#This Row],[Border Radius Default]]&lt;&gt;"",Table_Styles[[#This Row],[Border Radius Default]],""))</f>
        <v/>
      </c>
      <c r="Y57" s="38"/>
      <c r="Z57" s="94" t="s">
        <v>721</v>
      </c>
      <c r="AA57" s="18" t="str">
        <f>IF(Table_Styles[[#This Row],[MT]]&lt;&gt;"",Table_Styles[[#This Row],[MT]],IF(Table_Styles[[#This Row],[MT Default]]&lt;&gt;"",Table_Styles[[#This Row],[MT Default]],""))</f>
        <v>-4px</v>
      </c>
      <c r="AB57" s="38"/>
      <c r="AC57" s="94" t="s">
        <v>661</v>
      </c>
      <c r="AD57" s="18" t="str">
        <f>IF(Table_Styles[[#This Row],[MR]]&lt;&gt;"",Table_Styles[[#This Row],[MR]],IF(Table_Styles[[#This Row],[MR Default]]&lt;&gt;"",Table_Styles[[#This Row],[MR Default]],""))</f>
        <v>5px</v>
      </c>
      <c r="AE57" s="38"/>
      <c r="AF57" s="38"/>
      <c r="AG57" s="18" t="str">
        <f>IF(Table_Styles[[#This Row],[MB]]&lt;&gt;"",Table_Styles[[#This Row],[MB]],IF(Table_Styles[[#This Row],[MB Default]]&lt;&gt;"",Table_Styles[[#This Row],[MB Default]],""))</f>
        <v/>
      </c>
      <c r="AH57" s="38"/>
      <c r="AI57" s="94"/>
      <c r="AJ57" s="18" t="str">
        <f>IF(Table_Styles[[#This Row],[ML]]&lt;&gt;"",Table_Styles[[#This Row],[ML]],IF(Table_Styles[[#This Row],[ML Default]]&lt;&gt;"",Table_Styles[[#This Row],[ML Default]],""))</f>
        <v/>
      </c>
      <c r="AK57" s="38"/>
      <c r="AL57" s="38"/>
      <c r="AM57" s="18" t="str">
        <f>IF(Table_Styles[[#This Row],[PT]]&lt;&gt;"",Table_Styles[[#This Row],[PT]],IF(Table_Styles[[#This Row],[PT Default]]&lt;&gt;"",Table_Styles[[#This Row],[PT Default]],""))</f>
        <v/>
      </c>
      <c r="AN57" s="38"/>
      <c r="AO57" s="38"/>
      <c r="AP57" s="18" t="str">
        <f>IF(Table_Styles[[#This Row],[PR]]&lt;&gt;"",Table_Styles[[#This Row],[PR]],IF(Table_Styles[[#This Row],[PR Default]]&lt;&gt;"",Table_Styles[[#This Row],[PR Default]],""))</f>
        <v/>
      </c>
      <c r="AQ57" s="38"/>
      <c r="AR57" s="38"/>
      <c r="AS57" s="18" t="str">
        <f>IF(Table_Styles[[#This Row],[PB]]&lt;&gt;"",Table_Styles[[#This Row],[PB]],IF(Table_Styles[[#This Row],[PB Default]]&lt;&gt;"",Table_Styles[[#This Row],[PB Default]],""))</f>
        <v/>
      </c>
      <c r="AT57" s="38"/>
      <c r="AU57" s="38"/>
      <c r="AV57" s="18" t="str">
        <f>IF(Table_Styles[[#This Row],[PL]]&lt;&gt;"",Table_Styles[[#This Row],[PL]],IF(Table_Styles[[#This Row],[PL Default]]&lt;&gt;"",Table_Styles[[#This Row],[PL Default]],""))</f>
        <v/>
      </c>
      <c r="AW57" s="38"/>
      <c r="AX57" s="38"/>
      <c r="AY57" s="18" t="str">
        <f>IF(Table_Styles[[#This Row],[BT]]&lt;&gt;"",Table_Styles[[#This Row],[BT]],IF(Table_Styles[[#This Row],[BT Default]]&lt;&gt;"",Table_Styles[[#This Row],[BT Default]],""))</f>
        <v/>
      </c>
      <c r="AZ57" s="38"/>
      <c r="BA57" s="38"/>
      <c r="BB57" s="18" t="str">
        <f>IF(Table_Styles[[#This Row],[BR]]&lt;&gt;"",Table_Styles[[#This Row],[BR]],IF(Table_Styles[[#This Row],[BR Default]]&lt;&gt;"",Table_Styles[[#This Row],[BR Default]],""))</f>
        <v/>
      </c>
      <c r="BC57" s="38"/>
      <c r="BD57" s="38"/>
      <c r="BE57" s="18" t="str">
        <f>IF(Table_Styles[[#This Row],[BB]]&lt;&gt;"",Table_Styles[[#This Row],[BB]],IF(Table_Styles[[#This Row],[BB Default]]&lt;&gt;"",Table_Styles[[#This Row],[BB Default]],""))</f>
        <v/>
      </c>
      <c r="BF57" s="38"/>
      <c r="BG57" s="38"/>
      <c r="BH57" s="18" t="str">
        <f>IF(Table_Styles[[#This Row],[BL]]&lt;&gt;"",Table_Styles[[#This Row],[BL]],IF(Table_Styles[[#This Row],[BL Default]]&lt;&gt;"",Table_Styles[[#This Row],[BL Default]],""))</f>
        <v/>
      </c>
      <c r="BI57" s="38"/>
      <c r="BJ57" s="38"/>
      <c r="BK57" s="18" t="str">
        <f>IF(Table_Styles[[#This Row],[Width]]&lt;&gt;"",Table_Styles[[#This Row],[Width]],IF(Table_Styles[[#This Row],[Width Default]]&lt;&gt;"",Table_Styles[[#This Row],[Width Default]],""))</f>
        <v/>
      </c>
      <c r="BL57" s="38"/>
      <c r="BM57" s="38"/>
      <c r="BN57" s="18" t="str">
        <f>IF(Table_Styles[[#This Row],[Height]]&lt;&gt;"",Table_Styles[[#This Row],[Height]],IF(Table_Styles[[#This Row],[Height Default]]&lt;&gt;"",Table_Styles[[#This Row],[Height Default]],""))</f>
        <v/>
      </c>
      <c r="BO57" s="18"/>
      <c r="BP57" s="93" t="s">
        <v>739</v>
      </c>
      <c r="BQ57" s="18" t="str">
        <f>IF(Table_Styles[[#This Row],[Top]]&lt;&gt;"",Table_Styles[[#This Row],[Top]],IF(Table_Styles[[#This Row],[Top Default]]&lt;&gt;"",Table_Styles[[#This Row],[Top Default]],""))</f>
        <v>2px</v>
      </c>
      <c r="BR57" s="18"/>
      <c r="BS57" s="18"/>
      <c r="BT57" s="18" t="str">
        <f>IF(Table_Styles[[#This Row],[Right]]&lt;&gt;"",Table_Styles[[#This Row],[Right]],IF(Table_Styles[[#This Row],[Right Default]]&lt;&gt;"",Table_Styles[[#This Row],[Right Default]],""))</f>
        <v/>
      </c>
      <c r="BU57" s="18"/>
      <c r="BV57" s="18"/>
      <c r="BW57" s="18" t="str">
        <f>IF(Table_Styles[[#This Row],[Bottom]]&lt;&gt;"",Table_Styles[[#This Row],[Bottom]],IF(Table_Styles[[#This Row],[Bottom Default]]&lt;&gt;"",Table_Styles[[#This Row],[Bottom Default]],""))</f>
        <v/>
      </c>
      <c r="BX57" s="18"/>
      <c r="BY57" s="93"/>
      <c r="BZ57" s="18" t="str">
        <f>IF(Table_Styles[[#This Row],[Left]]&lt;&gt;"",Table_Styles[[#This Row],[Left]],IF(Table_Styles[[#This Row],[Left Default]]&lt;&gt;"",Table_Styles[[#This Row],[Left Default]],""))</f>
        <v/>
      </c>
      <c r="CA57" s="38"/>
      <c r="CB57" s="20" t="str">
        <f>IF(AND(Table_Styles[[#This Row],[Selector]]&lt;&gt;"",Table_Styles[[#This Row],[Font Family Used]]&lt;&gt;"",Table_Styles[[#This Row],[Font Weight Used]]&lt;&gt;""),Table_Styles[[#This Row],[Font Family Used]]&amp;" "&amp;Table_Styles[[#This Row],[Font Weight Used]],"")</f>
        <v/>
      </c>
      <c r="CC57" s="20" t="str">
        <f ca="1">IF(AND(Table_Styles[[#This Row],[Selector]],COUNTIF(OFFSET(CC:CC,0,0,ROW()-1,1),"="&amp;Table_Styles[[#This Row],[Font]])=0),Table_Styles[[#This Row],[Font]],"")</f>
        <v/>
      </c>
      <c r="CD57" s="20" t="str">
        <f ca="1">IF(Table_Styles[[#This Row],[Unique Font]]&lt;&gt;"",
"{""fontFamily"":"""&amp;Table_Styles[[#This Row],[Font Family Used]]&amp;""",""fontWeight"":"&amp;Table_Styles[[#This Row],[Font Weight Used]]&amp;"}","")</f>
        <v/>
      </c>
      <c r="CE5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5px;top: 2px</v>
      </c>
      <c r="CF57" s="20" t="str">
        <f>IF(AND(Table_Styles[[#This Row],[Selector]]&lt;&gt;"", Table_Styles[[#This Row],[Config Properties]]&lt;&gt;""),
Table_Styles[[#This Row],[Selector]]&amp;" { "&amp;Table_Styles[[#This Row],[Config Properties]]&amp;" }","")</f>
        <v>formly-field .repeating .btn.btn-remove-item .btn-icon { font-size: 16px;margin-top: -4px;margin-right: 5px;top: 2px }</v>
      </c>
      <c r="CG57" s="20" t="str">
        <f xml:space="preserve">
SUBSTITUTE(SUBSTITUTE(SUBSTITUTE(SUBSTITUTE(SUBSTITUTE(SUBSTITUTE(SUBSTITUTE(SUBSTITUTE(Table_Styles[[#This Row],[Config]],
" {","{"),
"{ ","{"),
" }","}"),
"} ","}"),
" ,",","),
", ",","),
" :",":"),
": ",":")</f>
        <v>formly-field .repeating .btn.btn-remove-item .btn-icon{font-size:16px;margin-top:-4px;margin-right:5px;top:2px}</v>
      </c>
    </row>
    <row r="58" spans="2:85" ht="21" customHeight="1" thickBot="1">
      <c r="B58" s="59" t="s">
        <v>750</v>
      </c>
      <c r="C58" s="59"/>
      <c r="D58" s="67"/>
      <c r="E58" s="67"/>
      <c r="F58" s="59" t="str">
        <f>IF(Table_Styles[[#This Row],[Font Family]]&lt;&gt;"",Table_Styles[[#This Row],[Font Family]],IF(Table_Styles[[#This Row],[Font Family Default]]&lt;&gt;"",Table_Styles[[#This Row],[Font Family Default]],""))</f>
        <v/>
      </c>
      <c r="G58" s="67"/>
      <c r="H58" s="67"/>
      <c r="I58" s="59" t="str">
        <f>IF(Table_Styles[[#This Row],[Font Size]]&lt;&gt;"",Table_Styles[[#This Row],[Font Size]],IF(Table_Styles[[#This Row],[Font Size Default]]&lt;&gt;"",Table_Styles[[#This Row],[Font Size Default]],""))</f>
        <v/>
      </c>
      <c r="J58" s="67"/>
      <c r="K58" s="67"/>
      <c r="L58" s="59" t="str">
        <f>IF(Table_Styles[[#This Row],[Font Weight]]&lt;&gt;"",Table_Styles[[#This Row],[Font Weight]],IF(Table_Styles[[#This Row],[Font Weight Default]]&lt;&gt;"",Table_Styles[[#This Row],[Font Weight Default]],""))</f>
        <v/>
      </c>
      <c r="M58" s="67"/>
      <c r="N58" s="67"/>
      <c r="O58" s="59" t="str">
        <f>IF(Table_Styles[[#This Row],[Colour]]&lt;&gt;"",Table_Styles[[#This Row],[Colour]],IF(Table_Styles[[#This Row],[Colour Default]]&lt;&gt;"",Table_Styles[[#This Row],[Colour Default]],""))</f>
        <v/>
      </c>
      <c r="P58" s="67"/>
      <c r="Q58" s="67"/>
      <c r="R58" s="59" t="str">
        <f>IF(Table_Styles[[#This Row],[Background]]&lt;&gt;"",Table_Styles[[#This Row],[Background]],IF(Table_Styles[[#This Row],[Background Default]]&lt;&gt;"",Table_Styles[[#This Row],[Background Default]],""))</f>
        <v/>
      </c>
      <c r="S58" s="67"/>
      <c r="T58" s="67"/>
      <c r="U58" s="59" t="str">
        <f>IF(Table_Styles[[#This Row],[Border]]&lt;&gt;"",Table_Styles[[#This Row],[Border]],IF(Table_Styles[[#This Row],[Border Default]]&lt;&gt;"",Table_Styles[[#This Row],[Border Default]],""))</f>
        <v/>
      </c>
      <c r="V58" s="67"/>
      <c r="W58" s="67"/>
      <c r="X58" s="59" t="str">
        <f>IF(Table_Styles[[#This Row],[Border Radius]]&lt;&gt;"",Table_Styles[[#This Row],[Border Radius]],IF(Table_Styles[[#This Row],[Border Radius Default]]&lt;&gt;"",Table_Styles[[#This Row],[Border Radius Default]],""))</f>
        <v/>
      </c>
      <c r="Y58" s="67"/>
      <c r="Z58" s="67"/>
      <c r="AA58" s="59" t="str">
        <f>IF(Table_Styles[[#This Row],[MT]]&lt;&gt;"",Table_Styles[[#This Row],[MT]],IF(Table_Styles[[#This Row],[MT Default]]&lt;&gt;"",Table_Styles[[#This Row],[MT Default]],""))</f>
        <v/>
      </c>
      <c r="AB58" s="67"/>
      <c r="AC58" s="67"/>
      <c r="AD58" s="59" t="str">
        <f>IF(Table_Styles[[#This Row],[MR]]&lt;&gt;"",Table_Styles[[#This Row],[MR]],IF(Table_Styles[[#This Row],[MR Default]]&lt;&gt;"",Table_Styles[[#This Row],[MR Default]],""))</f>
        <v/>
      </c>
      <c r="AE58" s="67"/>
      <c r="AF58" s="67"/>
      <c r="AG58" s="59" t="str">
        <f>IF(Table_Styles[[#This Row],[MB]]&lt;&gt;"",Table_Styles[[#This Row],[MB]],IF(Table_Styles[[#This Row],[MB Default]]&lt;&gt;"",Table_Styles[[#This Row],[MB Default]],""))</f>
        <v/>
      </c>
      <c r="AH58" s="67"/>
      <c r="AI58" s="67"/>
      <c r="AJ58" s="59" t="str">
        <f>IF(Table_Styles[[#This Row],[ML]]&lt;&gt;"",Table_Styles[[#This Row],[ML]],IF(Table_Styles[[#This Row],[ML Default]]&lt;&gt;"",Table_Styles[[#This Row],[ML Default]],""))</f>
        <v/>
      </c>
      <c r="AK58" s="67"/>
      <c r="AL58" s="67"/>
      <c r="AM58" s="59" t="str">
        <f>IF(Table_Styles[[#This Row],[PT]]&lt;&gt;"",Table_Styles[[#This Row],[PT]],IF(Table_Styles[[#This Row],[PT Default]]&lt;&gt;"",Table_Styles[[#This Row],[PT Default]],""))</f>
        <v/>
      </c>
      <c r="AN58" s="67"/>
      <c r="AO58" s="67"/>
      <c r="AP58" s="59" t="str">
        <f>IF(Table_Styles[[#This Row],[PR]]&lt;&gt;"",Table_Styles[[#This Row],[PR]],IF(Table_Styles[[#This Row],[PR Default]]&lt;&gt;"",Table_Styles[[#This Row],[PR Default]],""))</f>
        <v/>
      </c>
      <c r="AQ58" s="67"/>
      <c r="AR58" s="67"/>
      <c r="AS58" s="59" t="str">
        <f>IF(Table_Styles[[#This Row],[PB]]&lt;&gt;"",Table_Styles[[#This Row],[PB]],IF(Table_Styles[[#This Row],[PB Default]]&lt;&gt;"",Table_Styles[[#This Row],[PB Default]],""))</f>
        <v/>
      </c>
      <c r="AT58" s="67"/>
      <c r="AU58" s="67"/>
      <c r="AV58" s="59" t="str">
        <f>IF(Table_Styles[[#This Row],[PL]]&lt;&gt;"",Table_Styles[[#This Row],[PL]],IF(Table_Styles[[#This Row],[PL Default]]&lt;&gt;"",Table_Styles[[#This Row],[PL Default]],""))</f>
        <v/>
      </c>
      <c r="AW58" s="67"/>
      <c r="AX58" s="67"/>
      <c r="AY58" s="59" t="str">
        <f>IF(Table_Styles[[#This Row],[BT]]&lt;&gt;"",Table_Styles[[#This Row],[BT]],IF(Table_Styles[[#This Row],[BT Default]]&lt;&gt;"",Table_Styles[[#This Row],[BT Default]],""))</f>
        <v/>
      </c>
      <c r="AZ58" s="67"/>
      <c r="BA58" s="67"/>
      <c r="BB58" s="59" t="str">
        <f>IF(Table_Styles[[#This Row],[BR]]&lt;&gt;"",Table_Styles[[#This Row],[BR]],IF(Table_Styles[[#This Row],[BR Default]]&lt;&gt;"",Table_Styles[[#This Row],[BR Default]],""))</f>
        <v/>
      </c>
      <c r="BC58" s="67"/>
      <c r="BD58" s="67"/>
      <c r="BE58" s="59" t="str">
        <f>IF(Table_Styles[[#This Row],[BB]]&lt;&gt;"",Table_Styles[[#This Row],[BB]],IF(Table_Styles[[#This Row],[BB Default]]&lt;&gt;"",Table_Styles[[#This Row],[BB Default]],""))</f>
        <v/>
      </c>
      <c r="BF58" s="67"/>
      <c r="BG58" s="67"/>
      <c r="BH58" s="59" t="str">
        <f>IF(Table_Styles[[#This Row],[BL]]&lt;&gt;"",Table_Styles[[#This Row],[BL]],IF(Table_Styles[[#This Row],[BL Default]]&lt;&gt;"",Table_Styles[[#This Row],[BL Default]],""))</f>
        <v/>
      </c>
      <c r="BI58" s="67"/>
      <c r="BJ58" s="67"/>
      <c r="BK58" s="59" t="str">
        <f>IF(Table_Styles[[#This Row],[Width]]&lt;&gt;"",Table_Styles[[#This Row],[Width]],IF(Table_Styles[[#This Row],[Width Default]]&lt;&gt;"",Table_Styles[[#This Row],[Width Default]],""))</f>
        <v/>
      </c>
      <c r="BL58" s="67"/>
      <c r="BM58" s="67"/>
      <c r="BN58" s="59" t="str">
        <f>IF(Table_Styles[[#This Row],[Height]]&lt;&gt;"",Table_Styles[[#This Row],[Height]],IF(Table_Styles[[#This Row],[Height Default]]&lt;&gt;"",Table_Styles[[#This Row],[Height Default]],""))</f>
        <v/>
      </c>
      <c r="BO58" s="59"/>
      <c r="BP58" s="59"/>
      <c r="BQ58" s="59" t="str">
        <f>IF(Table_Styles[[#This Row],[Top]]&lt;&gt;"",Table_Styles[[#This Row],[Top]],IF(Table_Styles[[#This Row],[Top Default]]&lt;&gt;"",Table_Styles[[#This Row],[Top Default]],""))</f>
        <v/>
      </c>
      <c r="BR58" s="59"/>
      <c r="BS58" s="59"/>
      <c r="BT58" s="59" t="str">
        <f>IF(Table_Styles[[#This Row],[Right]]&lt;&gt;"",Table_Styles[[#This Row],[Right]],IF(Table_Styles[[#This Row],[Right Default]]&lt;&gt;"",Table_Styles[[#This Row],[Right Default]],""))</f>
        <v/>
      </c>
      <c r="BU58" s="59"/>
      <c r="BV58" s="59"/>
      <c r="BW58" s="59" t="str">
        <f>IF(Table_Styles[[#This Row],[Bottom]]&lt;&gt;"",Table_Styles[[#This Row],[Bottom]],IF(Table_Styles[[#This Row],[Bottom Default]]&lt;&gt;"",Table_Styles[[#This Row],[Bottom Default]],""))</f>
        <v/>
      </c>
      <c r="BX58" s="59"/>
      <c r="BY58" s="59"/>
      <c r="BZ58" s="59" t="str">
        <f>IF(Table_Styles[[#This Row],[Left]]&lt;&gt;"",Table_Styles[[#This Row],[Left]],IF(Table_Styles[[#This Row],[Left Default]]&lt;&gt;"",Table_Styles[[#This Row],[Left Default]],""))</f>
        <v/>
      </c>
      <c r="CA58" s="67"/>
      <c r="CB58" s="59" t="str">
        <f>IF(AND(Table_Styles[[#This Row],[Selector]]&lt;&gt;"",Table_Styles[[#This Row],[Font Family Used]]&lt;&gt;"",Table_Styles[[#This Row],[Font Weight Used]]&lt;&gt;""),Table_Styles[[#This Row],[Font Family Used]]&amp;" "&amp;Table_Styles[[#This Row],[Font Weight Used]],"")</f>
        <v/>
      </c>
      <c r="CC58" s="59" t="str">
        <f ca="1">IF(AND(Table_Styles[[#This Row],[Selector]],COUNTIF(OFFSET(CC:CC,0,0,ROW()-1,1),"="&amp;Table_Styles[[#This Row],[Font]])=0),Table_Styles[[#This Row],[Font]],"")</f>
        <v/>
      </c>
      <c r="CD58" s="59" t="str">
        <f ca="1">IF(Table_Styles[[#This Row],[Unique Font]]&lt;&gt;"",
"{""fontFamily"":"""&amp;Table_Styles[[#This Row],[Font Family Used]]&amp;""",""fontWeight"":"&amp;Table_Styles[[#This Row],[Font Weight Used]]&amp;"}","")</f>
        <v/>
      </c>
      <c r="CE58"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8" s="59" t="str">
        <f>IF(AND(Table_Styles[[#This Row],[Selector]]&lt;&gt;"", Table_Styles[[#This Row],[Config Properties]]&lt;&gt;""),
Table_Styles[[#This Row],[Selector]]&amp;" { "&amp;Table_Styles[[#This Row],[Config Properties]]&amp;" }","")</f>
        <v/>
      </c>
      <c r="CG58" s="59" t="str">
        <f xml:space="preserve">
SUBSTITUTE(SUBSTITUTE(SUBSTITUTE(SUBSTITUTE(SUBSTITUTE(SUBSTITUTE(SUBSTITUTE(SUBSTITUTE(Table_Styles[[#This Row],[Config]],
" {","{"),
"{ ","{"),
" }","}"),
"} ","}"),
" ,",","),
", ",","),
" :",":"),
": ",":")</f>
        <v/>
      </c>
    </row>
    <row r="59" spans="2:85" ht="21" customHeight="1">
      <c r="B59" s="92" t="s">
        <v>751</v>
      </c>
      <c r="C59" s="41" t="s">
        <v>752</v>
      </c>
      <c r="D59" s="38"/>
      <c r="E59" s="38"/>
      <c r="F59" s="18" t="str">
        <f>IF(Table_Styles[[#This Row],[Font Family]]&lt;&gt;"",Table_Styles[[#This Row],[Font Family]],IF(Table_Styles[[#This Row],[Font Family Default]]&lt;&gt;"",Table_Styles[[#This Row],[Font Family Default]],""))</f>
        <v/>
      </c>
      <c r="G59" s="38"/>
      <c r="H59" s="38"/>
      <c r="I59" s="18" t="str">
        <f>IF(Table_Styles[[#This Row],[Font Size]]&lt;&gt;"",Table_Styles[[#This Row],[Font Size]],IF(Table_Styles[[#This Row],[Font Size Default]]&lt;&gt;"",Table_Styles[[#This Row],[Font Size Default]],""))</f>
        <v/>
      </c>
      <c r="J59" s="38"/>
      <c r="K59" s="38"/>
      <c r="L59" s="18" t="str">
        <f>IF(Table_Styles[[#This Row],[Font Weight]]&lt;&gt;"",Table_Styles[[#This Row],[Font Weight]],IF(Table_Styles[[#This Row],[Font Weight Default]]&lt;&gt;"",Table_Styles[[#This Row],[Font Weight Default]],""))</f>
        <v/>
      </c>
      <c r="M59" s="38"/>
      <c r="N59" s="38"/>
      <c r="O59" s="18" t="str">
        <f>IF(Table_Styles[[#This Row],[Colour]]&lt;&gt;"",Table_Styles[[#This Row],[Colour]],IF(Table_Styles[[#This Row],[Colour Default]]&lt;&gt;"",Table_Styles[[#This Row],[Colour Default]],""))</f>
        <v/>
      </c>
      <c r="P59" s="38"/>
      <c r="Q59" s="38" t="str">
        <f>Colour_Background_1</f>
        <v>#FFFFFF</v>
      </c>
      <c r="R59" s="18" t="str">
        <f>IF(Table_Styles[[#This Row],[Background]]&lt;&gt;"",Table_Styles[[#This Row],[Background]],IF(Table_Styles[[#This Row],[Background Default]]&lt;&gt;"",Table_Styles[[#This Row],[Background Default]],""))</f>
        <v>#FFFFFF</v>
      </c>
      <c r="S59" s="38"/>
      <c r="T59" s="40" t="s">
        <v>676</v>
      </c>
      <c r="U59" s="18" t="str">
        <f>IF(Table_Styles[[#This Row],[Border]]&lt;&gt;"",Table_Styles[[#This Row],[Border]],IF(Table_Styles[[#This Row],[Border Default]]&lt;&gt;"",Table_Styles[[#This Row],[Border Default]],""))</f>
        <v>none</v>
      </c>
      <c r="V59" s="38"/>
      <c r="W59" s="38">
        <f>Settings_Styling_Other_Default_Border_Radius</f>
        <v>0</v>
      </c>
      <c r="X59" s="18">
        <f>IF(Table_Styles[[#This Row],[Border Radius]]&lt;&gt;"",Table_Styles[[#This Row],[Border Radius]],IF(Table_Styles[[#This Row],[Border Radius Default]]&lt;&gt;"",Table_Styles[[#This Row],[Border Radius Default]],""))</f>
        <v>0</v>
      </c>
      <c r="Y59" s="38"/>
      <c r="Z59" s="38"/>
      <c r="AA59" s="18" t="str">
        <f>IF(Table_Styles[[#This Row],[MT]]&lt;&gt;"",Table_Styles[[#This Row],[MT]],IF(Table_Styles[[#This Row],[MT Default]]&lt;&gt;"",Table_Styles[[#This Row],[MT Default]],""))</f>
        <v/>
      </c>
      <c r="AB59" s="38"/>
      <c r="AC59" s="38"/>
      <c r="AD59" s="18" t="str">
        <f>IF(Table_Styles[[#This Row],[MR]]&lt;&gt;"",Table_Styles[[#This Row],[MR]],IF(Table_Styles[[#This Row],[MR Default]]&lt;&gt;"",Table_Styles[[#This Row],[MR Default]],""))</f>
        <v/>
      </c>
      <c r="AE59" s="38"/>
      <c r="AF59" s="38"/>
      <c r="AG59" s="18" t="str">
        <f>IF(Table_Styles[[#This Row],[MB]]&lt;&gt;"",Table_Styles[[#This Row],[MB]],IF(Table_Styles[[#This Row],[MB Default]]&lt;&gt;"",Table_Styles[[#This Row],[MB Default]],""))</f>
        <v/>
      </c>
      <c r="AH59" s="38"/>
      <c r="AI59" s="38"/>
      <c r="AJ59" s="18" t="str">
        <f>IF(Table_Styles[[#This Row],[ML]]&lt;&gt;"",Table_Styles[[#This Row],[ML]],IF(Table_Styles[[#This Row],[ML Default]]&lt;&gt;"",Table_Styles[[#This Row],[ML Default]],""))</f>
        <v/>
      </c>
      <c r="AK59" s="38"/>
      <c r="AL59" s="94" t="s">
        <v>661</v>
      </c>
      <c r="AM59" s="18" t="str">
        <f>IF(Table_Styles[[#This Row],[PT]]&lt;&gt;"",Table_Styles[[#This Row],[PT]],IF(Table_Styles[[#This Row],[PT Default]]&lt;&gt;"",Table_Styles[[#This Row],[PT Default]],""))</f>
        <v>5px</v>
      </c>
      <c r="AN59" s="38"/>
      <c r="AO59" s="94" t="s">
        <v>661</v>
      </c>
      <c r="AP59" s="18" t="str">
        <f>IF(Table_Styles[[#This Row],[PR]]&lt;&gt;"",Table_Styles[[#This Row],[PR]],IF(Table_Styles[[#This Row],[PR Default]]&lt;&gt;"",Table_Styles[[#This Row],[PR Default]],""))</f>
        <v>5px</v>
      </c>
      <c r="AQ59" s="38"/>
      <c r="AR59" s="94" t="s">
        <v>661</v>
      </c>
      <c r="AS59" s="18" t="str">
        <f>IF(Table_Styles[[#This Row],[PB]]&lt;&gt;"",Table_Styles[[#This Row],[PB]],IF(Table_Styles[[#This Row],[PB Default]]&lt;&gt;"",Table_Styles[[#This Row],[PB Default]],""))</f>
        <v>5px</v>
      </c>
      <c r="AT59" s="38"/>
      <c r="AU59" s="94" t="s">
        <v>753</v>
      </c>
      <c r="AV59" s="18" t="str">
        <f>IF(Table_Styles[[#This Row],[PL]]&lt;&gt;"",Table_Styles[[#This Row],[PL]],IF(Table_Styles[[#This Row],[PL Default]]&lt;&gt;"",Table_Styles[[#This Row],[PL Default]],""))</f>
        <v>4px</v>
      </c>
      <c r="AW59" s="38"/>
      <c r="AX59" s="38"/>
      <c r="AY59" s="18" t="str">
        <f>IF(Table_Styles[[#This Row],[BT]]&lt;&gt;"",Table_Styles[[#This Row],[BT]],IF(Table_Styles[[#This Row],[BT Default]]&lt;&gt;"",Table_Styles[[#This Row],[BT Default]],""))</f>
        <v/>
      </c>
      <c r="AZ59" s="38"/>
      <c r="BA59" s="38"/>
      <c r="BB59" s="18" t="str">
        <f>IF(Table_Styles[[#This Row],[BR]]&lt;&gt;"",Table_Styles[[#This Row],[BR]],IF(Table_Styles[[#This Row],[BR Default]]&lt;&gt;"",Table_Styles[[#This Row],[BR Default]],""))</f>
        <v/>
      </c>
      <c r="BC59" s="38"/>
      <c r="BD59" s="38"/>
      <c r="BE59" s="18" t="str">
        <f>IF(Table_Styles[[#This Row],[BB]]&lt;&gt;"",Table_Styles[[#This Row],[BB]],IF(Table_Styles[[#This Row],[BB Default]]&lt;&gt;"",Table_Styles[[#This Row],[BB Default]],""))</f>
        <v/>
      </c>
      <c r="BF59" s="38"/>
      <c r="BG59" s="38"/>
      <c r="BH59" s="18" t="str">
        <f>IF(Table_Styles[[#This Row],[BL]]&lt;&gt;"",Table_Styles[[#This Row],[BL]],IF(Table_Styles[[#This Row],[BL Default]]&lt;&gt;"",Table_Styles[[#This Row],[BL Default]],""))</f>
        <v/>
      </c>
      <c r="BI59" s="38"/>
      <c r="BJ59" s="38"/>
      <c r="BK59" s="18" t="str">
        <f>IF(Table_Styles[[#This Row],[Width]]&lt;&gt;"",Table_Styles[[#This Row],[Width]],IF(Table_Styles[[#This Row],[Width Default]]&lt;&gt;"",Table_Styles[[#This Row],[Width Default]],""))</f>
        <v/>
      </c>
      <c r="BL59" s="38"/>
      <c r="BM59" s="38"/>
      <c r="BN59" s="18" t="str">
        <f>IF(Table_Styles[[#This Row],[Height]]&lt;&gt;"",Table_Styles[[#This Row],[Height]],IF(Table_Styles[[#This Row],[Height Default]]&lt;&gt;"",Table_Styles[[#This Row],[Height Default]],""))</f>
        <v/>
      </c>
      <c r="BO59" s="18"/>
      <c r="BP59" s="18"/>
      <c r="BQ59" s="18" t="str">
        <f>IF(Table_Styles[[#This Row],[Top]]&lt;&gt;"",Table_Styles[[#This Row],[Top]],IF(Table_Styles[[#This Row],[Top Default]]&lt;&gt;"",Table_Styles[[#This Row],[Top Default]],""))</f>
        <v/>
      </c>
      <c r="BR59" s="18"/>
      <c r="BS59" s="18"/>
      <c r="BT59" s="18" t="str">
        <f>IF(Table_Styles[[#This Row],[Right]]&lt;&gt;"",Table_Styles[[#This Row],[Right]],IF(Table_Styles[[#This Row],[Right Default]]&lt;&gt;"",Table_Styles[[#This Row],[Right Default]],""))</f>
        <v/>
      </c>
      <c r="BU59" s="18"/>
      <c r="BV59" s="18"/>
      <c r="BW59" s="18" t="str">
        <f>IF(Table_Styles[[#This Row],[Bottom]]&lt;&gt;"",Table_Styles[[#This Row],[Bottom]],IF(Table_Styles[[#This Row],[Bottom Default]]&lt;&gt;"",Table_Styles[[#This Row],[Bottom Default]],""))</f>
        <v/>
      </c>
      <c r="BX59" s="18"/>
      <c r="BY59" s="18"/>
      <c r="BZ59" s="18" t="str">
        <f>IF(Table_Styles[[#This Row],[Left]]&lt;&gt;"",Table_Styles[[#This Row],[Left]],IF(Table_Styles[[#This Row],[Left Default]]&lt;&gt;"",Table_Styles[[#This Row],[Left Default]],""))</f>
        <v/>
      </c>
      <c r="CA59" s="38"/>
      <c r="CB59" s="20" t="str">
        <f>IF(AND(Table_Styles[[#This Row],[Selector]]&lt;&gt;"",Table_Styles[[#This Row],[Font Family Used]]&lt;&gt;"",Table_Styles[[#This Row],[Font Weight Used]]&lt;&gt;""),Table_Styles[[#This Row],[Font Family Used]]&amp;" "&amp;Table_Styles[[#This Row],[Font Weight Used]],"")</f>
        <v/>
      </c>
      <c r="CC59" s="20" t="str">
        <f ca="1">IF(AND(Table_Styles[[#This Row],[Selector]],COUNTIF(OFFSET(CC:CC,0,0,ROW()-1,1),"="&amp;Table_Styles[[#This Row],[Font]])=0),Table_Styles[[#This Row],[Font]],"")</f>
        <v/>
      </c>
      <c r="CD59" s="20" t="str">
        <f ca="1">IF(Table_Styles[[#This Row],[Unique Font]]&lt;&gt;"",
"{""fontFamily"":"""&amp;Table_Styles[[#This Row],[Font Family Used]]&amp;""",""fontWeight"":"&amp;Table_Styles[[#This Row],[Font Weight Used]]&amp;"}","")</f>
        <v/>
      </c>
      <c r="CE5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5px;padding-right: 5px;padding-bottom: 5px;padding-left: 4px</v>
      </c>
      <c r="CF59" s="20" t="str">
        <f>IF(AND(Table_Styles[[#This Row],[Selector]]&lt;&gt;"", Table_Styles[[#This Row],[Config Properties]]&lt;&gt;""),
Table_Styles[[#This Row],[Selector]]&amp;" { "&amp;Table_Styles[[#This Row],[Config Properties]]&amp;" }","")</f>
        <v>.ui-datepicker.ui-widget.ui-widget-content { background: #FFFFFF;border: none;border-radius: 0;padding-top: 5px;padding-right: 5px;padding-bottom: 5px;padding-left: 4px }</v>
      </c>
      <c r="CG59" s="20" t="str">
        <f xml:space="preserve">
SUBSTITUTE(SUBSTITUTE(SUBSTITUTE(SUBSTITUTE(SUBSTITUTE(SUBSTITUTE(SUBSTITUTE(SUBSTITUTE(Table_Styles[[#This Row],[Config]],
" {","{"),
"{ ","{"),
" }","}"),
"} ","}"),
" ,",","),
", ",","),
" :",":"),
": ",":")</f>
        <v>.ui-datepicker.ui-widget.ui-widget-content{background:#FFFFFF;border:none;border-radius:0;padding-top:5px;padding-right:5px;padding-bottom:5px;padding-left:4px}</v>
      </c>
    </row>
    <row r="60" spans="2:85" ht="21" customHeight="1">
      <c r="B60" s="92" t="s">
        <v>2</v>
      </c>
      <c r="C60" s="20" t="s">
        <v>754</v>
      </c>
      <c r="D60" s="38"/>
      <c r="E60" s="38"/>
      <c r="F60" s="18" t="str">
        <f>IF(Table_Styles[[#This Row],[Font Family]]&lt;&gt;"",Table_Styles[[#This Row],[Font Family]],IF(Table_Styles[[#This Row],[Font Family Default]]&lt;&gt;"",Table_Styles[[#This Row],[Font Family Default]],""))</f>
        <v/>
      </c>
      <c r="G60" s="38"/>
      <c r="H60" s="38"/>
      <c r="I60" s="18" t="str">
        <f>IF(Table_Styles[[#This Row],[Font Size]]&lt;&gt;"",Table_Styles[[#This Row],[Font Size]],IF(Table_Styles[[#This Row],[Font Size Default]]&lt;&gt;"",Table_Styles[[#This Row],[Font Size Default]],""))</f>
        <v/>
      </c>
      <c r="J60" s="38"/>
      <c r="K60" s="38"/>
      <c r="L60" s="18" t="str">
        <f>IF(Table_Styles[[#This Row],[Font Weight]]&lt;&gt;"",Table_Styles[[#This Row],[Font Weight]],IF(Table_Styles[[#This Row],[Font Weight Default]]&lt;&gt;"",Table_Styles[[#This Row],[Font Weight Default]],""))</f>
        <v/>
      </c>
      <c r="M60" s="38"/>
      <c r="N60" s="38"/>
      <c r="O60" s="18" t="str">
        <f>IF(Table_Styles[[#This Row],[Colour]]&lt;&gt;"",Table_Styles[[#This Row],[Colour]],IF(Table_Styles[[#This Row],[Colour Default]]&lt;&gt;"",Table_Styles[[#This Row],[Colour Default]],""))</f>
        <v/>
      </c>
      <c r="P60" s="38"/>
      <c r="Q60" s="40" t="str">
        <f>Colour_Background_2</f>
        <v>#f1f1f1</v>
      </c>
      <c r="R60" s="18" t="str">
        <f>IF(Table_Styles[[#This Row],[Background]]&lt;&gt;"",Table_Styles[[#This Row],[Background]],IF(Table_Styles[[#This Row],[Background Default]]&lt;&gt;"",Table_Styles[[#This Row],[Background Default]],""))</f>
        <v>#f1f1f1</v>
      </c>
      <c r="S60" s="38"/>
      <c r="T60" s="40" t="s">
        <v>676</v>
      </c>
      <c r="U60" s="18" t="str">
        <f>IF(Table_Styles[[#This Row],[Border]]&lt;&gt;"",Table_Styles[[#This Row],[Border]],IF(Table_Styles[[#This Row],[Border Default]]&lt;&gt;"",Table_Styles[[#This Row],[Border Default]],""))</f>
        <v>none</v>
      </c>
      <c r="V60" s="38"/>
      <c r="W60" s="38">
        <f>Settings_Styling_Other_Default_Border_Radius</f>
        <v>0</v>
      </c>
      <c r="X60" s="18">
        <f>IF(Table_Styles[[#This Row],[Border Radius]]&lt;&gt;"",Table_Styles[[#This Row],[Border Radius]],IF(Table_Styles[[#This Row],[Border Radius Default]]&lt;&gt;"",Table_Styles[[#This Row],[Border Radius Default]],""))</f>
        <v>0</v>
      </c>
      <c r="Y60" s="38"/>
      <c r="Z60" s="40" t="s">
        <v>740</v>
      </c>
      <c r="AA60" s="18" t="str">
        <f>IF(Table_Styles[[#This Row],[MT]]&lt;&gt;"",Table_Styles[[#This Row],[MT]],IF(Table_Styles[[#This Row],[MT Default]]&lt;&gt;"",Table_Styles[[#This Row],[MT Default]],""))</f>
        <v>1px</v>
      </c>
      <c r="AB60" s="38"/>
      <c r="AC60" s="40" t="s">
        <v>740</v>
      </c>
      <c r="AD60" s="18" t="str">
        <f>IF(Table_Styles[[#This Row],[MR]]&lt;&gt;"",Table_Styles[[#This Row],[MR]],IF(Table_Styles[[#This Row],[MR Default]]&lt;&gt;"",Table_Styles[[#This Row],[MR Default]],""))</f>
        <v>1px</v>
      </c>
      <c r="AE60" s="38"/>
      <c r="AF60" s="40" t="s">
        <v>740</v>
      </c>
      <c r="AG60" s="18" t="str">
        <f>IF(Table_Styles[[#This Row],[MB]]&lt;&gt;"",Table_Styles[[#This Row],[MB]],IF(Table_Styles[[#This Row],[MB Default]]&lt;&gt;"",Table_Styles[[#This Row],[MB Default]],""))</f>
        <v>1px</v>
      </c>
      <c r="AH60" s="38"/>
      <c r="AI60" s="40" t="s">
        <v>739</v>
      </c>
      <c r="AJ60" s="18" t="str">
        <f>IF(Table_Styles[[#This Row],[ML]]&lt;&gt;"",Table_Styles[[#This Row],[ML]],IF(Table_Styles[[#This Row],[ML Default]]&lt;&gt;"",Table_Styles[[#This Row],[ML Default]],""))</f>
        <v>2px</v>
      </c>
      <c r="AK60" s="38"/>
      <c r="AL60" s="38"/>
      <c r="AM60" s="18" t="str">
        <f>IF(Table_Styles[[#This Row],[PT]]&lt;&gt;"",Table_Styles[[#This Row],[PT]],IF(Table_Styles[[#This Row],[PT Default]]&lt;&gt;"",Table_Styles[[#This Row],[PT Default]],""))</f>
        <v/>
      </c>
      <c r="AN60" s="38"/>
      <c r="AO60" s="38"/>
      <c r="AP60" s="18" t="str">
        <f>IF(Table_Styles[[#This Row],[PR]]&lt;&gt;"",Table_Styles[[#This Row],[PR]],IF(Table_Styles[[#This Row],[PR Default]]&lt;&gt;"",Table_Styles[[#This Row],[PR Default]],""))</f>
        <v/>
      </c>
      <c r="AQ60" s="38"/>
      <c r="AR60" s="38"/>
      <c r="AS60" s="18" t="str">
        <f>IF(Table_Styles[[#This Row],[PB]]&lt;&gt;"",Table_Styles[[#This Row],[PB]],IF(Table_Styles[[#This Row],[PB Default]]&lt;&gt;"",Table_Styles[[#This Row],[PB Default]],""))</f>
        <v/>
      </c>
      <c r="AT60" s="38"/>
      <c r="AU60" s="38"/>
      <c r="AV60" s="18" t="str">
        <f>IF(Table_Styles[[#This Row],[PL]]&lt;&gt;"",Table_Styles[[#This Row],[PL]],IF(Table_Styles[[#This Row],[PL Default]]&lt;&gt;"",Table_Styles[[#This Row],[PL Default]],""))</f>
        <v/>
      </c>
      <c r="AW60" s="38"/>
      <c r="AX60" s="38"/>
      <c r="AY60" s="18" t="str">
        <f>IF(Table_Styles[[#This Row],[BT]]&lt;&gt;"",Table_Styles[[#This Row],[BT]],IF(Table_Styles[[#This Row],[BT Default]]&lt;&gt;"",Table_Styles[[#This Row],[BT Default]],""))</f>
        <v/>
      </c>
      <c r="AZ60" s="38"/>
      <c r="BA60" s="38"/>
      <c r="BB60" s="18" t="str">
        <f>IF(Table_Styles[[#This Row],[BR]]&lt;&gt;"",Table_Styles[[#This Row],[BR]],IF(Table_Styles[[#This Row],[BR Default]]&lt;&gt;"",Table_Styles[[#This Row],[BR Default]],""))</f>
        <v/>
      </c>
      <c r="BC60" s="38"/>
      <c r="BD60" s="38"/>
      <c r="BE60" s="18" t="str">
        <f>IF(Table_Styles[[#This Row],[BB]]&lt;&gt;"",Table_Styles[[#This Row],[BB]],IF(Table_Styles[[#This Row],[BB Default]]&lt;&gt;"",Table_Styles[[#This Row],[BB Default]],""))</f>
        <v/>
      </c>
      <c r="BF60" s="38"/>
      <c r="BG60" s="38"/>
      <c r="BH60" s="18" t="str">
        <f>IF(Table_Styles[[#This Row],[BL]]&lt;&gt;"",Table_Styles[[#This Row],[BL]],IF(Table_Styles[[#This Row],[BL Default]]&lt;&gt;"",Table_Styles[[#This Row],[BL Default]],""))</f>
        <v/>
      </c>
      <c r="BI60" s="38"/>
      <c r="BJ60" s="38"/>
      <c r="BK60" s="18" t="str">
        <f>IF(Table_Styles[[#This Row],[Width]]&lt;&gt;"",Table_Styles[[#This Row],[Width]],IF(Table_Styles[[#This Row],[Width Default]]&lt;&gt;"",Table_Styles[[#This Row],[Width Default]],""))</f>
        <v/>
      </c>
      <c r="BL60" s="38"/>
      <c r="BM60" s="38"/>
      <c r="BN60" s="18" t="str">
        <f>IF(Table_Styles[[#This Row],[Height]]&lt;&gt;"",Table_Styles[[#This Row],[Height]],IF(Table_Styles[[#This Row],[Height Default]]&lt;&gt;"",Table_Styles[[#This Row],[Height Default]],""))</f>
        <v/>
      </c>
      <c r="BO60" s="18"/>
      <c r="BP60" s="18"/>
      <c r="BQ60" s="18" t="str">
        <f>IF(Table_Styles[[#This Row],[Top]]&lt;&gt;"",Table_Styles[[#This Row],[Top]],IF(Table_Styles[[#This Row],[Top Default]]&lt;&gt;"",Table_Styles[[#This Row],[Top Default]],""))</f>
        <v/>
      </c>
      <c r="BR60" s="18"/>
      <c r="BS60" s="18"/>
      <c r="BT60" s="18" t="str">
        <f>IF(Table_Styles[[#This Row],[Right]]&lt;&gt;"",Table_Styles[[#This Row],[Right]],IF(Table_Styles[[#This Row],[Right Default]]&lt;&gt;"",Table_Styles[[#This Row],[Right Default]],""))</f>
        <v/>
      </c>
      <c r="BU60" s="18"/>
      <c r="BV60" s="18"/>
      <c r="BW60" s="18" t="str">
        <f>IF(Table_Styles[[#This Row],[Bottom]]&lt;&gt;"",Table_Styles[[#This Row],[Bottom]],IF(Table_Styles[[#This Row],[Bottom Default]]&lt;&gt;"",Table_Styles[[#This Row],[Bottom Default]],""))</f>
        <v/>
      </c>
      <c r="BX60" s="18"/>
      <c r="BY60" s="18"/>
      <c r="BZ60" s="18" t="str">
        <f>IF(Table_Styles[[#This Row],[Left]]&lt;&gt;"",Table_Styles[[#This Row],[Left]],IF(Table_Styles[[#This Row],[Left Default]]&lt;&gt;"",Table_Styles[[#This Row],[Left Default]],""))</f>
        <v/>
      </c>
      <c r="CA60" s="38"/>
      <c r="CB60" s="20" t="str">
        <f>IF(AND(Table_Styles[[#This Row],[Selector]]&lt;&gt;"",Table_Styles[[#This Row],[Font Family Used]]&lt;&gt;"",Table_Styles[[#This Row],[Font Weight Used]]&lt;&gt;""),Table_Styles[[#This Row],[Font Family Used]]&amp;" "&amp;Table_Styles[[#This Row],[Font Weight Used]],"")</f>
        <v/>
      </c>
      <c r="CC60" s="20" t="str">
        <f ca="1">IF(AND(Table_Styles[[#This Row],[Selector]],COUNTIF(OFFSET(CC:CC,0,0,ROW()-1,1),"="&amp;Table_Styles[[#This Row],[Font]])=0),Table_Styles[[#This Row],[Font]],"")</f>
        <v/>
      </c>
      <c r="CD60" s="20" t="str">
        <f ca="1">IF(Table_Styles[[#This Row],[Unique Font]]&lt;&gt;"",
"{""fontFamily"":"""&amp;Table_Styles[[#This Row],[Font Family Used]]&amp;""",""fontWeight"":"&amp;Table_Styles[[#This Row],[Font Weight Used]]&amp;"}","")</f>
        <v/>
      </c>
      <c r="CE6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#f1f1f1;border: none;border-radius: 0;margin-top: 1px;margin-right: 1px;margin-bottom: 1px;margin-left: 2px</v>
      </c>
      <c r="CF60" s="20" t="str">
        <f>IF(AND(Table_Styles[[#This Row],[Selector]]&lt;&gt;"", Table_Styles[[#This Row],[Config Properties]]&lt;&gt;""),
Table_Styles[[#This Row],[Selector]]&amp;" { "&amp;Table_Styles[[#This Row],[Config Properties]]&amp;" }","")</f>
        <v>.ui-datepicker .ui-datepicker-header { background: #f1f1f1;border: none;border-radius: 0;margin-top: 1px;margin-right: 1px;margin-bottom: 1px;margin-left: 2px }</v>
      </c>
      <c r="CG60" s="20" t="str">
        <f xml:space="preserve">
SUBSTITUTE(SUBSTITUTE(SUBSTITUTE(SUBSTITUTE(SUBSTITUTE(SUBSTITUTE(SUBSTITUTE(SUBSTITUTE(Table_Styles[[#This Row],[Config]],
" {","{"),
"{ ","{"),
" }","}"),
"} ","}"),
" ,",","),
", ",","),
" :",":"),
": ",":")</f>
        <v>.ui-datepicker .ui-datepicker-header{background:#f1f1f1;border:none;border-radius:0;margin-top:1px;margin-right:1px;margin-bottom:1px;margin-left:2px}</v>
      </c>
    </row>
    <row r="61" spans="2:85" ht="21" customHeight="1">
      <c r="B61" s="20" t="s">
        <v>755</v>
      </c>
      <c r="C61" s="20" t="s">
        <v>756</v>
      </c>
      <c r="D61" s="38"/>
      <c r="E61" s="38" t="str">
        <f>Settings_Styling_Font_Body_Text</f>
        <v>Open Sans</v>
      </c>
      <c r="F61" s="18" t="str">
        <f>IF(Table_Styles[[#This Row],[Font Family]]&lt;&gt;"",Table_Styles[[#This Row],[Font Family]],IF(Table_Styles[[#This Row],[Font Family Default]]&lt;&gt;"",Table_Styles[[#This Row],[Font Family Default]],""))</f>
        <v>Open Sans</v>
      </c>
      <c r="G61" s="38"/>
      <c r="H61" s="40" t="s">
        <v>673</v>
      </c>
      <c r="I61" s="18" t="str">
        <f>IF(Table_Styles[[#This Row],[Font Size]]&lt;&gt;"",Table_Styles[[#This Row],[Font Size]],IF(Table_Styles[[#This Row],[Font Size Default]]&lt;&gt;"",Table_Styles[[#This Row],[Font Size Default]],""))</f>
        <v>13px</v>
      </c>
      <c r="J61" s="38"/>
      <c r="K61" s="38">
        <f>Settings_Styling_Font_Weight_Body_Text</f>
        <v>400</v>
      </c>
      <c r="L61" s="18">
        <f>IF(Table_Styles[[#This Row],[Font Weight]]&lt;&gt;"",Table_Styles[[#This Row],[Font Weight]],IF(Table_Styles[[#This Row],[Font Weight Default]]&lt;&gt;"",Table_Styles[[#This Row],[Font Weight Default]],""))</f>
        <v>400</v>
      </c>
      <c r="M61" s="38"/>
      <c r="N61" s="38" t="str">
        <f>Colour_Foreground_1</f>
        <v>#2F3132</v>
      </c>
      <c r="O61" s="18" t="str">
        <f>IF(Table_Styles[[#This Row],[Colour]]&lt;&gt;"",Table_Styles[[#This Row],[Colour]],IF(Table_Styles[[#This Row],[Colour Default]]&lt;&gt;"",Table_Styles[[#This Row],[Colour Default]],""))</f>
        <v>#2F3132</v>
      </c>
      <c r="P61" s="38"/>
      <c r="Q61" s="38" t="str">
        <f>Colour_Background_1</f>
        <v>#FFFFFF</v>
      </c>
      <c r="R61" s="18" t="str">
        <f>IF(Table_Styles[[#This Row],[Background]]&lt;&gt;"",Table_Styles[[#This Row],[Background]],IF(Table_Styles[[#This Row],[Background Default]]&lt;&gt;"",Table_Styles[[#This Row],[Background Default]],""))</f>
        <v>#FFFFFF</v>
      </c>
      <c r="S61" s="38"/>
      <c r="T61" s="40" t="s">
        <v>676</v>
      </c>
      <c r="U61" s="18" t="str">
        <f>IF(Table_Styles[[#This Row],[Border]]&lt;&gt;"",Table_Styles[[#This Row],[Border]],IF(Table_Styles[[#This Row],[Border Default]]&lt;&gt;"",Table_Styles[[#This Row],[Border Default]],""))</f>
        <v>none</v>
      </c>
      <c r="V61" s="38"/>
      <c r="W61" s="38">
        <f>Settings_Styling_Other_Default_Border_Radius</f>
        <v>0</v>
      </c>
      <c r="X61" s="18">
        <f>IF(Table_Styles[[#This Row],[Border Radius]]&lt;&gt;"",Table_Styles[[#This Row],[Border Radius]],IF(Table_Styles[[#This Row],[Border Radius Default]]&lt;&gt;"",Table_Styles[[#This Row],[Border Radius Default]],""))</f>
        <v>0</v>
      </c>
      <c r="Y61" s="38"/>
      <c r="Z61" s="38" t="s">
        <v>739</v>
      </c>
      <c r="AA61" s="18" t="str">
        <f>IF(Table_Styles[[#This Row],[MT]]&lt;&gt;"",Table_Styles[[#This Row],[MT]],IF(Table_Styles[[#This Row],[MT Default]]&lt;&gt;"",Table_Styles[[#This Row],[MT Default]],""))</f>
        <v>2px</v>
      </c>
      <c r="AB61" s="38"/>
      <c r="AC61" s="38" t="s">
        <v>739</v>
      </c>
      <c r="AD61" s="18" t="str">
        <f>IF(Table_Styles[[#This Row],[MR]]&lt;&gt;"",Table_Styles[[#This Row],[MR]],IF(Table_Styles[[#This Row],[MR Default]]&lt;&gt;"",Table_Styles[[#This Row],[MR Default]],""))</f>
        <v>2px</v>
      </c>
      <c r="AE61" s="38"/>
      <c r="AF61" s="38" t="s">
        <v>739</v>
      </c>
      <c r="AG61" s="18" t="str">
        <f>IF(Table_Styles[[#This Row],[MB]]&lt;&gt;"",Table_Styles[[#This Row],[MB]],IF(Table_Styles[[#This Row],[MB Default]]&lt;&gt;"",Table_Styles[[#This Row],[MB Default]],""))</f>
        <v>2px</v>
      </c>
      <c r="AH61" s="38"/>
      <c r="AI61" s="40" t="s">
        <v>739</v>
      </c>
      <c r="AJ61" s="18" t="str">
        <f>IF(Table_Styles[[#This Row],[ML]]&lt;&gt;"",Table_Styles[[#This Row],[ML]],IF(Table_Styles[[#This Row],[ML Default]]&lt;&gt;"",Table_Styles[[#This Row],[ML Default]],""))</f>
        <v>2px</v>
      </c>
      <c r="AK61" s="38"/>
      <c r="AL61" s="38"/>
      <c r="AM61" s="18" t="str">
        <f>IF(Table_Styles[[#This Row],[PT]]&lt;&gt;"",Table_Styles[[#This Row],[PT]],IF(Table_Styles[[#This Row],[PT Default]]&lt;&gt;"",Table_Styles[[#This Row],[PT Default]],""))</f>
        <v/>
      </c>
      <c r="AN61" s="38"/>
      <c r="AO61" s="38"/>
      <c r="AP61" s="18" t="str">
        <f>IF(Table_Styles[[#This Row],[PR]]&lt;&gt;"",Table_Styles[[#This Row],[PR]],IF(Table_Styles[[#This Row],[PR Default]]&lt;&gt;"",Table_Styles[[#This Row],[PR Default]],""))</f>
        <v/>
      </c>
      <c r="AQ61" s="38"/>
      <c r="AR61" s="38"/>
      <c r="AS61" s="18" t="str">
        <f>IF(Table_Styles[[#This Row],[PB]]&lt;&gt;"",Table_Styles[[#This Row],[PB]],IF(Table_Styles[[#This Row],[PB Default]]&lt;&gt;"",Table_Styles[[#This Row],[PB Default]],""))</f>
        <v/>
      </c>
      <c r="AT61" s="38"/>
      <c r="AU61" s="38"/>
      <c r="AV61" s="18" t="str">
        <f>IF(Table_Styles[[#This Row],[PL]]&lt;&gt;"",Table_Styles[[#This Row],[PL]],IF(Table_Styles[[#This Row],[PL Default]]&lt;&gt;"",Table_Styles[[#This Row],[PL Default]],""))</f>
        <v/>
      </c>
      <c r="AW61" s="38"/>
      <c r="AX61" s="38"/>
      <c r="AY61" s="18" t="str">
        <f>IF(Table_Styles[[#This Row],[BT]]&lt;&gt;"",Table_Styles[[#This Row],[BT]],IF(Table_Styles[[#This Row],[BT Default]]&lt;&gt;"",Table_Styles[[#This Row],[BT Default]],""))</f>
        <v/>
      </c>
      <c r="AZ61" s="38"/>
      <c r="BA61" s="38"/>
      <c r="BB61" s="18" t="str">
        <f>IF(Table_Styles[[#This Row],[BR]]&lt;&gt;"",Table_Styles[[#This Row],[BR]],IF(Table_Styles[[#This Row],[BR Default]]&lt;&gt;"",Table_Styles[[#This Row],[BR Default]],""))</f>
        <v/>
      </c>
      <c r="BC61" s="38"/>
      <c r="BD61" s="38"/>
      <c r="BE61" s="18" t="str">
        <f>IF(Table_Styles[[#This Row],[BB]]&lt;&gt;"",Table_Styles[[#This Row],[BB]],IF(Table_Styles[[#This Row],[BB Default]]&lt;&gt;"",Table_Styles[[#This Row],[BB Default]],""))</f>
        <v/>
      </c>
      <c r="BF61" s="38"/>
      <c r="BG61" s="38"/>
      <c r="BH61" s="18" t="str">
        <f>IF(Table_Styles[[#This Row],[BL]]&lt;&gt;"",Table_Styles[[#This Row],[BL]],IF(Table_Styles[[#This Row],[BL Default]]&lt;&gt;"",Table_Styles[[#This Row],[BL Default]],""))</f>
        <v/>
      </c>
      <c r="BI61" s="38"/>
      <c r="BJ61" s="40" t="s">
        <v>757</v>
      </c>
      <c r="BK61" s="18" t="str">
        <f>IF(Table_Styles[[#This Row],[Width]]&lt;&gt;"",Table_Styles[[#This Row],[Width]],IF(Table_Styles[[#This Row],[Width Default]]&lt;&gt;"",Table_Styles[[#This Row],[Width Default]],""))</f>
        <v>40%</v>
      </c>
      <c r="BL61" s="38"/>
      <c r="BM61" s="38"/>
      <c r="BN61" s="18" t="str">
        <f>IF(Table_Styles[[#This Row],[Height]]&lt;&gt;"",Table_Styles[[#This Row],[Height]],IF(Table_Styles[[#This Row],[Height Default]]&lt;&gt;"",Table_Styles[[#This Row],[Height Default]],""))</f>
        <v/>
      </c>
      <c r="BO61" s="18"/>
      <c r="BP61" s="18"/>
      <c r="BQ61" s="18" t="str">
        <f>IF(Table_Styles[[#This Row],[Top]]&lt;&gt;"",Table_Styles[[#This Row],[Top]],IF(Table_Styles[[#This Row],[Top Default]]&lt;&gt;"",Table_Styles[[#This Row],[Top Default]],""))</f>
        <v/>
      </c>
      <c r="BR61" s="18"/>
      <c r="BS61" s="18"/>
      <c r="BT61" s="18" t="str">
        <f>IF(Table_Styles[[#This Row],[Right]]&lt;&gt;"",Table_Styles[[#This Row],[Right]],IF(Table_Styles[[#This Row],[Right Default]]&lt;&gt;"",Table_Styles[[#This Row],[Right Default]],""))</f>
        <v/>
      </c>
      <c r="BU61" s="18"/>
      <c r="BV61" s="18"/>
      <c r="BW61" s="18" t="str">
        <f>IF(Table_Styles[[#This Row],[Bottom]]&lt;&gt;"",Table_Styles[[#This Row],[Bottom]],IF(Table_Styles[[#This Row],[Bottom Default]]&lt;&gt;"",Table_Styles[[#This Row],[Bottom Default]],""))</f>
        <v/>
      </c>
      <c r="BX61" s="18"/>
      <c r="BY61" s="18"/>
      <c r="BZ61" s="18" t="str">
        <f>IF(Table_Styles[[#This Row],[Left]]&lt;&gt;"",Table_Styles[[#This Row],[Left]],IF(Table_Styles[[#This Row],[Left Default]]&lt;&gt;"",Table_Styles[[#This Row],[Left Default]],""))</f>
        <v/>
      </c>
      <c r="CA61" s="38"/>
      <c r="CB61" s="20" t="str">
        <f>IF(AND(Table_Styles[[#This Row],[Selector]]&lt;&gt;"",Table_Styles[[#This Row],[Font Family Used]]&lt;&gt;"",Table_Styles[[#This Row],[Font Weight Used]]&lt;&gt;""),Table_Styles[[#This Row],[Font Family Used]]&amp;" "&amp;Table_Styles[[#This Row],[Font Weight Used]],"")</f>
        <v>Open Sans 400</v>
      </c>
      <c r="CC61" s="20" t="str">
        <f ca="1">IF(AND(Table_Styles[[#This Row],[Selector]],COUNTIF(OFFSET(CC:CC,0,0,ROW()-1,1),"="&amp;Table_Styles[[#This Row],[Font]])=0),Table_Styles[[#This Row],[Font]],"")</f>
        <v/>
      </c>
      <c r="CD61" s="20" t="str">
        <f ca="1">IF(Table_Styles[[#This Row],[Unique Font]]&lt;&gt;"",
"{""fontFamily"":"""&amp;Table_Styles[[#This Row],[Font Family Used]]&amp;""",""fontWeight"":"&amp;Table_Styles[[#This Row],[Font Weight Used]]&amp;"}","")</f>
        <v/>
      </c>
      <c r="CE6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#2F3132;background: #FFFFFF;border: none;border-radius: 0;margin-top: 2px;margin-right: 2px;margin-bottom: 2px;margin-left: 2px;width: 40%</v>
      </c>
      <c r="CF61" s="20"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'Open Sans';font-size: 13px;font-weight: 400;color: #2F3132;background: #FFFFFF;border: none;border-radius: 0;margin-top: 2px;margin-right: 2px;margin-bottom: 2px;margin-left: 2px;width: 40% }</v>
      </c>
      <c r="CG61" s="20" t="str">
        <f xml:space="preserve">
SUBSTITUTE(SUBSTITUTE(SUBSTITUTE(SUBSTITUTE(SUBSTITUTE(SUBSTITUTE(SUBSTITUTE(SUBSTITUTE(Table_Styles[[#This Row],[Config]],
" {","{"),
"{ ","{"),
" }","}"),
"} ","}"),
" ,",","),
", ",","),
" :",":"),
": ",":")</f>
        <v>.ui-datepicker .ui-datepicker-title select,.ui-datepicker select.ui-datepicker-month,.ui-datepicker select.ui-datepicker-year{font-family:'Open Sans';font-size:13px;font-weight:400;color:#2F3132;background:#FFFFFF;border:none;border-radius:0;margin-top:2px;margin-right:2px;margin-bottom:2px;margin-left:2px;width:40%}</v>
      </c>
    </row>
    <row r="62" spans="2:85" ht="21" customHeight="1">
      <c r="B62" s="20" t="s">
        <v>758</v>
      </c>
      <c r="C62" s="20" t="s">
        <v>759</v>
      </c>
      <c r="D62" s="38"/>
      <c r="E62" s="38" t="str">
        <f>Settings_Styling_Font_Labels</f>
        <v>Open Sans</v>
      </c>
      <c r="F62" s="18" t="str">
        <f>IF(Table_Styles[[#This Row],[Font Family]]&lt;&gt;"",Table_Styles[[#This Row],[Font Family]],IF(Table_Styles[[#This Row],[Font Family Default]]&lt;&gt;"",Table_Styles[[#This Row],[Font Family Default]],""))</f>
        <v>Open Sans</v>
      </c>
      <c r="G62" s="38"/>
      <c r="H62" s="40" t="s">
        <v>668</v>
      </c>
      <c r="I62" s="18" t="str">
        <f>IF(Table_Styles[[#This Row],[Font Size]]&lt;&gt;"",Table_Styles[[#This Row],[Font Size]],IF(Table_Styles[[#This Row],[Font Size Default]]&lt;&gt;"",Table_Styles[[#This Row],[Font Size Default]],""))</f>
        <v>14px</v>
      </c>
      <c r="J62" s="38"/>
      <c r="K62" s="38">
        <f>Settings_Styling_Font_Weight_Labels</f>
        <v>700</v>
      </c>
      <c r="L62" s="18">
        <f>IF(Table_Styles[[#This Row],[Font Weight]]&lt;&gt;"",Table_Styles[[#This Row],[Font Weight]],IF(Table_Styles[[#This Row],[Font Weight Default]]&lt;&gt;"",Table_Styles[[#This Row],[Font Weight Default]],""))</f>
        <v>700</v>
      </c>
      <c r="M62" s="38"/>
      <c r="N62" s="38" t="str">
        <f>Colour_Foreground_1</f>
        <v>#2F3132</v>
      </c>
      <c r="O62" s="18" t="str">
        <f>IF(Table_Styles[[#This Row],[Colour]]&lt;&gt;"",Table_Styles[[#This Row],[Colour]],IF(Table_Styles[[#This Row],[Colour Default]]&lt;&gt;"",Table_Styles[[#This Row],[Colour Default]],""))</f>
        <v>#2F3132</v>
      </c>
      <c r="P62" s="38"/>
      <c r="Q62" s="38"/>
      <c r="R62" s="18" t="str">
        <f>IF(Table_Styles[[#This Row],[Background]]&lt;&gt;"",Table_Styles[[#This Row],[Background]],IF(Table_Styles[[#This Row],[Background Default]]&lt;&gt;"",Table_Styles[[#This Row],[Background Default]],""))</f>
        <v/>
      </c>
      <c r="S62" s="38"/>
      <c r="T62" s="38"/>
      <c r="U62" s="18" t="str">
        <f>IF(Table_Styles[[#This Row],[Border]]&lt;&gt;"",Table_Styles[[#This Row],[Border]],IF(Table_Styles[[#This Row],[Border Default]]&lt;&gt;"",Table_Styles[[#This Row],[Border Default]],""))</f>
        <v/>
      </c>
      <c r="V62" s="38"/>
      <c r="W62" s="38"/>
      <c r="X62" s="18" t="str">
        <f>IF(Table_Styles[[#This Row],[Border Radius]]&lt;&gt;"",Table_Styles[[#This Row],[Border Radius]],IF(Table_Styles[[#This Row],[Border Radius Default]]&lt;&gt;"",Table_Styles[[#This Row],[Border Radius Default]],""))</f>
        <v/>
      </c>
      <c r="Y62" s="38"/>
      <c r="Z62" s="38"/>
      <c r="AA62" s="18" t="str">
        <f>IF(Table_Styles[[#This Row],[MT]]&lt;&gt;"",Table_Styles[[#This Row],[MT]],IF(Table_Styles[[#This Row],[MT Default]]&lt;&gt;"",Table_Styles[[#This Row],[MT Default]],""))</f>
        <v/>
      </c>
      <c r="AB62" s="38"/>
      <c r="AC62" s="38"/>
      <c r="AD62" s="18" t="str">
        <f>IF(Table_Styles[[#This Row],[MR]]&lt;&gt;"",Table_Styles[[#This Row],[MR]],IF(Table_Styles[[#This Row],[MR Default]]&lt;&gt;"",Table_Styles[[#This Row],[MR Default]],""))</f>
        <v/>
      </c>
      <c r="AE62" s="38"/>
      <c r="AF62" s="38"/>
      <c r="AG62" s="18" t="str">
        <f>IF(Table_Styles[[#This Row],[MB]]&lt;&gt;"",Table_Styles[[#This Row],[MB]],IF(Table_Styles[[#This Row],[MB Default]]&lt;&gt;"",Table_Styles[[#This Row],[MB Default]],""))</f>
        <v/>
      </c>
      <c r="AH62" s="38"/>
      <c r="AI62" s="38"/>
      <c r="AJ62" s="18" t="str">
        <f>IF(Table_Styles[[#This Row],[ML]]&lt;&gt;"",Table_Styles[[#This Row],[ML]],IF(Table_Styles[[#This Row],[ML Default]]&lt;&gt;"",Table_Styles[[#This Row],[ML Default]],""))</f>
        <v/>
      </c>
      <c r="AK62" s="38"/>
      <c r="AL62" s="38"/>
      <c r="AM62" s="18" t="str">
        <f>IF(Table_Styles[[#This Row],[PT]]&lt;&gt;"",Table_Styles[[#This Row],[PT]],IF(Table_Styles[[#This Row],[PT Default]]&lt;&gt;"",Table_Styles[[#This Row],[PT Default]],""))</f>
        <v/>
      </c>
      <c r="AN62" s="38"/>
      <c r="AO62" s="38"/>
      <c r="AP62" s="18" t="str">
        <f>IF(Table_Styles[[#This Row],[PR]]&lt;&gt;"",Table_Styles[[#This Row],[PR]],IF(Table_Styles[[#This Row],[PR Default]]&lt;&gt;"",Table_Styles[[#This Row],[PR Default]],""))</f>
        <v/>
      </c>
      <c r="AQ62" s="38"/>
      <c r="AR62" s="38"/>
      <c r="AS62" s="18" t="str">
        <f>IF(Table_Styles[[#This Row],[PB]]&lt;&gt;"",Table_Styles[[#This Row],[PB]],IF(Table_Styles[[#This Row],[PB Default]]&lt;&gt;"",Table_Styles[[#This Row],[PB Default]],""))</f>
        <v/>
      </c>
      <c r="AT62" s="38"/>
      <c r="AU62" s="38"/>
      <c r="AV62" s="18" t="str">
        <f>IF(Table_Styles[[#This Row],[PL]]&lt;&gt;"",Table_Styles[[#This Row],[PL]],IF(Table_Styles[[#This Row],[PL Default]]&lt;&gt;"",Table_Styles[[#This Row],[PL Default]],""))</f>
        <v/>
      </c>
      <c r="AW62" s="38"/>
      <c r="AX62" s="38"/>
      <c r="AY62" s="18" t="str">
        <f>IF(Table_Styles[[#This Row],[BT]]&lt;&gt;"",Table_Styles[[#This Row],[BT]],IF(Table_Styles[[#This Row],[BT Default]]&lt;&gt;"",Table_Styles[[#This Row],[BT Default]],""))</f>
        <v/>
      </c>
      <c r="AZ62" s="38"/>
      <c r="BA62" s="38"/>
      <c r="BB62" s="18" t="str">
        <f>IF(Table_Styles[[#This Row],[BR]]&lt;&gt;"",Table_Styles[[#This Row],[BR]],IF(Table_Styles[[#This Row],[BR Default]]&lt;&gt;"",Table_Styles[[#This Row],[BR Default]],""))</f>
        <v/>
      </c>
      <c r="BC62" s="38"/>
      <c r="BD62" s="38"/>
      <c r="BE62" s="18" t="str">
        <f>IF(Table_Styles[[#This Row],[BB]]&lt;&gt;"",Table_Styles[[#This Row],[BB]],IF(Table_Styles[[#This Row],[BB Default]]&lt;&gt;"",Table_Styles[[#This Row],[BB Default]],""))</f>
        <v/>
      </c>
      <c r="BF62" s="38"/>
      <c r="BG62" s="38"/>
      <c r="BH62" s="18" t="str">
        <f>IF(Table_Styles[[#This Row],[BL]]&lt;&gt;"",Table_Styles[[#This Row],[BL]],IF(Table_Styles[[#This Row],[BL Default]]&lt;&gt;"",Table_Styles[[#This Row],[BL Default]],""))</f>
        <v/>
      </c>
      <c r="BI62" s="38"/>
      <c r="BJ62" s="38"/>
      <c r="BK62" s="18" t="str">
        <f>IF(Table_Styles[[#This Row],[Width]]&lt;&gt;"",Table_Styles[[#This Row],[Width]],IF(Table_Styles[[#This Row],[Width Default]]&lt;&gt;"",Table_Styles[[#This Row],[Width Default]],""))</f>
        <v/>
      </c>
      <c r="BL62" s="38"/>
      <c r="BM62" s="38"/>
      <c r="BN62" s="18" t="str">
        <f>IF(Table_Styles[[#This Row],[Height]]&lt;&gt;"",Table_Styles[[#This Row],[Height]],IF(Table_Styles[[#This Row],[Height Default]]&lt;&gt;"",Table_Styles[[#This Row],[Height Default]],""))</f>
        <v/>
      </c>
      <c r="BO62" s="18"/>
      <c r="BP62" s="18"/>
      <c r="BQ62" s="18" t="str">
        <f>IF(Table_Styles[[#This Row],[Top]]&lt;&gt;"",Table_Styles[[#This Row],[Top]],IF(Table_Styles[[#This Row],[Top Default]]&lt;&gt;"",Table_Styles[[#This Row],[Top Default]],""))</f>
        <v/>
      </c>
      <c r="BR62" s="18"/>
      <c r="BS62" s="18"/>
      <c r="BT62" s="18" t="str">
        <f>IF(Table_Styles[[#This Row],[Right]]&lt;&gt;"",Table_Styles[[#This Row],[Right]],IF(Table_Styles[[#This Row],[Right Default]]&lt;&gt;"",Table_Styles[[#This Row],[Right Default]],""))</f>
        <v/>
      </c>
      <c r="BU62" s="18"/>
      <c r="BV62" s="18"/>
      <c r="BW62" s="18" t="str">
        <f>IF(Table_Styles[[#This Row],[Bottom]]&lt;&gt;"",Table_Styles[[#This Row],[Bottom]],IF(Table_Styles[[#This Row],[Bottom Default]]&lt;&gt;"",Table_Styles[[#This Row],[Bottom Default]],""))</f>
        <v/>
      </c>
      <c r="BX62" s="18"/>
      <c r="BY62" s="18"/>
      <c r="BZ62" s="18" t="str">
        <f>IF(Table_Styles[[#This Row],[Left]]&lt;&gt;"",Table_Styles[[#This Row],[Left]],IF(Table_Styles[[#This Row],[Left Default]]&lt;&gt;"",Table_Styles[[#This Row],[Left Default]],""))</f>
        <v/>
      </c>
      <c r="CA62" s="38"/>
      <c r="CB62" s="20" t="str">
        <f>IF(AND(Table_Styles[[#This Row],[Selector]]&lt;&gt;"",Table_Styles[[#This Row],[Font Family Used]]&lt;&gt;"",Table_Styles[[#This Row],[Font Weight Used]]&lt;&gt;""),Table_Styles[[#This Row],[Font Family Used]]&amp;" "&amp;Table_Styles[[#This Row],[Font Weight Used]],"")</f>
        <v>Open Sans 700</v>
      </c>
      <c r="CC62" s="20" t="str">
        <f ca="1">IF(AND(Table_Styles[[#This Row],[Selector]],COUNTIF(OFFSET(CC:CC,0,0,ROW()-1,1),"="&amp;Table_Styles[[#This Row],[Font]])=0),Table_Styles[[#This Row],[Font]],"")</f>
        <v/>
      </c>
      <c r="CD62" s="20" t="str">
        <f ca="1">IF(Table_Styles[[#This Row],[Unique Font]]&lt;&gt;"",
"{""fontFamily"":"""&amp;Table_Styles[[#This Row],[Font Family Used]]&amp;""",""fontWeight"":"&amp;Table_Styles[[#This Row],[Font Weight Used]]&amp;"}","")</f>
        <v/>
      </c>
      <c r="CE6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v>
      </c>
      <c r="CF62" s="20" t="str">
        <f>IF(AND(Table_Styles[[#This Row],[Selector]]&lt;&gt;"", Table_Styles[[#This Row],[Config Properties]]&lt;&gt;""),
Table_Styles[[#This Row],[Selector]]&amp;" { "&amp;Table_Styles[[#This Row],[Config Properties]]&amp;" }","")</f>
        <v>.ui-datepicker .ui-datepicker-calendar th { font-family: 'Open Sans';font-size: 14px;font-weight: 700;color: #2F3132 }</v>
      </c>
      <c r="CG62" s="20" t="str">
        <f xml:space="preserve">
SUBSTITUTE(SUBSTITUTE(SUBSTITUTE(SUBSTITUTE(SUBSTITUTE(SUBSTITUTE(SUBSTITUTE(SUBSTITUTE(Table_Styles[[#This Row],[Config]],
" {","{"),
"{ ","{"),
" }","}"),
"} ","}"),
" ,",","),
", ",","),
" :",":"),
": ",":")</f>
        <v>.ui-datepicker .ui-datepicker-calendar th{font-family:'Open Sans';font-size:14px;font-weight:700;color:#2F3132}</v>
      </c>
    </row>
    <row r="63" spans="2:85" ht="21" customHeight="1">
      <c r="B63" s="20" t="s">
        <v>760</v>
      </c>
      <c r="C63" s="92" t="s">
        <v>761</v>
      </c>
      <c r="D63" s="38"/>
      <c r="E63" s="38" t="str">
        <f>Settings_Styling_Font_Body_Text</f>
        <v>Open Sans</v>
      </c>
      <c r="F63" s="18" t="str">
        <f>IF(Table_Styles[[#This Row],[Font Family]]&lt;&gt;"",Table_Styles[[#This Row],[Font Family]],IF(Table_Styles[[#This Row],[Font Family Default]]&lt;&gt;"",Table_Styles[[#This Row],[Font Family Default]],""))</f>
        <v>Open Sans</v>
      </c>
      <c r="G63" s="38"/>
      <c r="H63" s="40" t="s">
        <v>673</v>
      </c>
      <c r="I63" s="18" t="str">
        <f>IF(Table_Styles[[#This Row],[Font Size]]&lt;&gt;"",Table_Styles[[#This Row],[Font Size]],IF(Table_Styles[[#This Row],[Font Size Default]]&lt;&gt;"",Table_Styles[[#This Row],[Font Size Default]],""))</f>
        <v>13px</v>
      </c>
      <c r="J63" s="38"/>
      <c r="K63" s="38">
        <f>Settings_Styling_Font_Weight_Body_Text</f>
        <v>400</v>
      </c>
      <c r="L63" s="18">
        <f>IF(Table_Styles[[#This Row],[Font Weight]]&lt;&gt;"",Table_Styles[[#This Row],[Font Weight]],IF(Table_Styles[[#This Row],[Font Weight Default]]&lt;&gt;"",Table_Styles[[#This Row],[Font Weight Default]],""))</f>
        <v>400</v>
      </c>
      <c r="M63" s="38"/>
      <c r="N63" s="38" t="str">
        <f>Colour_Foreground_1</f>
        <v>#2F3132</v>
      </c>
      <c r="O63" s="18" t="str">
        <f>IF(Table_Styles[[#This Row],[Colour]]&lt;&gt;"",Table_Styles[[#This Row],[Colour]],IF(Table_Styles[[#This Row],[Colour Default]]&lt;&gt;"",Table_Styles[[#This Row],[Colour Default]],""))</f>
        <v>#2F3132</v>
      </c>
      <c r="P63" s="38"/>
      <c r="Q63" s="40" t="str">
        <f>Colour_Background_2</f>
        <v>#f1f1f1</v>
      </c>
      <c r="R63" s="18" t="str">
        <f>IF(Table_Styles[[#This Row],[Background]]&lt;&gt;"",Table_Styles[[#This Row],[Background]],IF(Table_Styles[[#This Row],[Background Default]]&lt;&gt;"",Table_Styles[[#This Row],[Background Default]],""))</f>
        <v>#f1f1f1</v>
      </c>
      <c r="S63" s="38"/>
      <c r="T63" s="38" t="s">
        <v>676</v>
      </c>
      <c r="U63" s="18" t="str">
        <f>IF(Table_Styles[[#This Row],[Border]]&lt;&gt;"",Table_Styles[[#This Row],[Border]],IF(Table_Styles[[#This Row],[Border Default]]&lt;&gt;"",Table_Styles[[#This Row],[Border Default]],""))</f>
        <v>none</v>
      </c>
      <c r="V63" s="38"/>
      <c r="W63" s="38"/>
      <c r="X63" s="18" t="str">
        <f>IF(Table_Styles[[#This Row],[Border Radius]]&lt;&gt;"",Table_Styles[[#This Row],[Border Radius]],IF(Table_Styles[[#This Row],[Border Radius Default]]&lt;&gt;"",Table_Styles[[#This Row],[Border Radius Default]],""))</f>
        <v/>
      </c>
      <c r="Y63" s="38"/>
      <c r="Z63" s="38"/>
      <c r="AA63" s="18" t="str">
        <f>IF(Table_Styles[[#This Row],[MT]]&lt;&gt;"",Table_Styles[[#This Row],[MT]],IF(Table_Styles[[#This Row],[MT Default]]&lt;&gt;"",Table_Styles[[#This Row],[MT Default]],""))</f>
        <v/>
      </c>
      <c r="AB63" s="38"/>
      <c r="AC63" s="38"/>
      <c r="AD63" s="18" t="str">
        <f>IF(Table_Styles[[#This Row],[MR]]&lt;&gt;"",Table_Styles[[#This Row],[MR]],IF(Table_Styles[[#This Row],[MR Default]]&lt;&gt;"",Table_Styles[[#This Row],[MR Default]],""))</f>
        <v/>
      </c>
      <c r="AE63" s="38"/>
      <c r="AF63" s="38"/>
      <c r="AG63" s="18" t="str">
        <f>IF(Table_Styles[[#This Row],[MB]]&lt;&gt;"",Table_Styles[[#This Row],[MB]],IF(Table_Styles[[#This Row],[MB Default]]&lt;&gt;"",Table_Styles[[#This Row],[MB Default]],""))</f>
        <v/>
      </c>
      <c r="AH63" s="38"/>
      <c r="AI63" s="38"/>
      <c r="AJ63" s="18" t="str">
        <f>IF(Table_Styles[[#This Row],[ML]]&lt;&gt;"",Table_Styles[[#This Row],[ML]],IF(Table_Styles[[#This Row],[ML Default]]&lt;&gt;"",Table_Styles[[#This Row],[ML Default]],""))</f>
        <v/>
      </c>
      <c r="AK63" s="38"/>
      <c r="AL63" s="38"/>
      <c r="AM63" s="18" t="str">
        <f>IF(Table_Styles[[#This Row],[PT]]&lt;&gt;"",Table_Styles[[#This Row],[PT]],IF(Table_Styles[[#This Row],[PT Default]]&lt;&gt;"",Table_Styles[[#This Row],[PT Default]],""))</f>
        <v/>
      </c>
      <c r="AN63" s="38"/>
      <c r="AO63" s="40" t="s">
        <v>753</v>
      </c>
      <c r="AP63" s="18" t="str">
        <f>IF(Table_Styles[[#This Row],[PR]]&lt;&gt;"",Table_Styles[[#This Row],[PR]],IF(Table_Styles[[#This Row],[PR Default]]&lt;&gt;"",Table_Styles[[#This Row],[PR Default]],""))</f>
        <v>4px</v>
      </c>
      <c r="AQ63" s="38"/>
      <c r="AR63" s="40" t="s">
        <v>718</v>
      </c>
      <c r="AS63" s="18" t="str">
        <f>IF(Table_Styles[[#This Row],[PB]]&lt;&gt;"",Table_Styles[[#This Row],[PB]],IF(Table_Styles[[#This Row],[PB Default]]&lt;&gt;"",Table_Styles[[#This Row],[PB Default]],""))</f>
        <v>3px</v>
      </c>
      <c r="AT63" s="38"/>
      <c r="AU63" s="38"/>
      <c r="AV63" s="18" t="str">
        <f>IF(Table_Styles[[#This Row],[PL]]&lt;&gt;"",Table_Styles[[#This Row],[PL]],IF(Table_Styles[[#This Row],[PL Default]]&lt;&gt;"",Table_Styles[[#This Row],[PL Default]],""))</f>
        <v/>
      </c>
      <c r="AW63" s="38"/>
      <c r="AX63" s="38"/>
      <c r="AY63" s="18" t="str">
        <f>IF(Table_Styles[[#This Row],[BT]]&lt;&gt;"",Table_Styles[[#This Row],[BT]],IF(Table_Styles[[#This Row],[BT Default]]&lt;&gt;"",Table_Styles[[#This Row],[BT Default]],""))</f>
        <v/>
      </c>
      <c r="AZ63" s="38"/>
      <c r="BA63" s="38"/>
      <c r="BB63" s="18" t="str">
        <f>IF(Table_Styles[[#This Row],[BR]]&lt;&gt;"",Table_Styles[[#This Row],[BR]],IF(Table_Styles[[#This Row],[BR Default]]&lt;&gt;"",Table_Styles[[#This Row],[BR Default]],""))</f>
        <v/>
      </c>
      <c r="BC63" s="38"/>
      <c r="BD63" s="38"/>
      <c r="BE63" s="18" t="str">
        <f>IF(Table_Styles[[#This Row],[BB]]&lt;&gt;"",Table_Styles[[#This Row],[BB]],IF(Table_Styles[[#This Row],[BB Default]]&lt;&gt;"",Table_Styles[[#This Row],[BB Default]],""))</f>
        <v/>
      </c>
      <c r="BF63" s="38"/>
      <c r="BG63" s="38"/>
      <c r="BH63" s="18" t="str">
        <f>IF(Table_Styles[[#This Row],[BL]]&lt;&gt;"",Table_Styles[[#This Row],[BL]],IF(Table_Styles[[#This Row],[BL Default]]&lt;&gt;"",Table_Styles[[#This Row],[BL Default]],""))</f>
        <v/>
      </c>
      <c r="BI63" s="38"/>
      <c r="BJ63" s="38"/>
      <c r="BK63" s="18" t="str">
        <f>IF(Table_Styles[[#This Row],[Width]]&lt;&gt;"",Table_Styles[[#This Row],[Width]],IF(Table_Styles[[#This Row],[Width Default]]&lt;&gt;"",Table_Styles[[#This Row],[Width Default]],""))</f>
        <v/>
      </c>
      <c r="BL63" s="38"/>
      <c r="BM63" s="38"/>
      <c r="BN63" s="18" t="str">
        <f>IF(Table_Styles[[#This Row],[Height]]&lt;&gt;"",Table_Styles[[#This Row],[Height]],IF(Table_Styles[[#This Row],[Height Default]]&lt;&gt;"",Table_Styles[[#This Row],[Height Default]],""))</f>
        <v/>
      </c>
      <c r="BO63" s="18"/>
      <c r="BP63" s="18"/>
      <c r="BQ63" s="18" t="str">
        <f>IF(Table_Styles[[#This Row],[Top]]&lt;&gt;"",Table_Styles[[#This Row],[Top]],IF(Table_Styles[[#This Row],[Top Default]]&lt;&gt;"",Table_Styles[[#This Row],[Top Default]],""))</f>
        <v/>
      </c>
      <c r="BR63" s="18"/>
      <c r="BS63" s="18"/>
      <c r="BT63" s="18" t="str">
        <f>IF(Table_Styles[[#This Row],[Right]]&lt;&gt;"",Table_Styles[[#This Row],[Right]],IF(Table_Styles[[#This Row],[Right Default]]&lt;&gt;"",Table_Styles[[#This Row],[Right Default]],""))</f>
        <v/>
      </c>
      <c r="BU63" s="18"/>
      <c r="BV63" s="18"/>
      <c r="BW63" s="18" t="str">
        <f>IF(Table_Styles[[#This Row],[Bottom]]&lt;&gt;"",Table_Styles[[#This Row],[Bottom]],IF(Table_Styles[[#This Row],[Bottom Default]]&lt;&gt;"",Table_Styles[[#This Row],[Bottom Default]],""))</f>
        <v/>
      </c>
      <c r="BX63" s="18"/>
      <c r="BY63" s="18"/>
      <c r="BZ63" s="18" t="str">
        <f>IF(Table_Styles[[#This Row],[Left]]&lt;&gt;"",Table_Styles[[#This Row],[Left]],IF(Table_Styles[[#This Row],[Left Default]]&lt;&gt;"",Table_Styles[[#This Row],[Left Default]],""))</f>
        <v/>
      </c>
      <c r="CA63" s="38"/>
      <c r="CB63" s="20" t="str">
        <f>IF(AND(Table_Styles[[#This Row],[Selector]]&lt;&gt;"",Table_Styles[[#This Row],[Font Family Used]]&lt;&gt;"",Table_Styles[[#This Row],[Font Weight Used]]&lt;&gt;""),Table_Styles[[#This Row],[Font Family Used]]&amp;" "&amp;Table_Styles[[#This Row],[Font Weight Used]],"")</f>
        <v>Open Sans 400</v>
      </c>
      <c r="CC63" s="20" t="str">
        <f ca="1">IF(AND(Table_Styles[[#This Row],[Selector]],COUNTIF(OFFSET(CC:CC,0,0,ROW()-1,1),"="&amp;Table_Styles[[#This Row],[Font]])=0),Table_Styles[[#This Row],[Font]],"")</f>
        <v/>
      </c>
      <c r="CD63" s="20" t="str">
        <f ca="1">IF(Table_Styles[[#This Row],[Unique Font]]&lt;&gt;"",
"{""fontFamily"":"""&amp;Table_Styles[[#This Row],[Font Family Used]]&amp;""",""fontWeight"":"&amp;Table_Styles[[#This Row],[Font Weight Used]]&amp;"}","")</f>
        <v/>
      </c>
      <c r="CE6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400;color: #2F3132;background: #f1f1f1;border: none;padding-right: 4px;padding-bottom: 3px</v>
      </c>
      <c r="CF63" s="20" t="str">
        <f>IF(AND(Table_Styles[[#This Row],[Selector]]&lt;&gt;"", Table_Styles[[#This Row],[Config Properties]]&lt;&gt;""),
Table_Styles[[#This Row],[Selector]]&amp;" { "&amp;Table_Styles[[#This Row],[Config Properties]]&amp;" }","")</f>
        <v>.ui-widget-content .ui-state-default { font-family: 'Open Sans';font-size: 13px;font-weight: 400;color: #2F3132;background: #f1f1f1;border: none;padding-right: 4px;padding-bottom: 3px }</v>
      </c>
      <c r="CG63" s="20" t="str">
        <f xml:space="preserve">
SUBSTITUTE(SUBSTITUTE(SUBSTITUTE(SUBSTITUTE(SUBSTITUTE(SUBSTITUTE(SUBSTITUTE(SUBSTITUTE(Table_Styles[[#This Row],[Config]],
" {","{"),
"{ ","{"),
" }","}"),
"} ","}"),
" ,",","),
", ",","),
" :",":"),
": ",":")</f>
        <v>.ui-widget-content .ui-state-default{font-family:'Open Sans';font-size:13px;font-weight:400;color:#2F3132;background:#f1f1f1;border:none;padding-right:4px;padding-bottom:3px}</v>
      </c>
    </row>
    <row r="64" spans="2:85" ht="21" customHeight="1">
      <c r="B64" s="20" t="s">
        <v>762</v>
      </c>
      <c r="C64" s="92" t="s">
        <v>763</v>
      </c>
      <c r="D64" s="38"/>
      <c r="E64" s="38"/>
      <c r="F64" s="18" t="str">
        <f>IF(Table_Styles[[#This Row],[Font Family]]&lt;&gt;"",Table_Styles[[#This Row],[Font Family]],IF(Table_Styles[[#This Row],[Font Family Default]]&lt;&gt;"",Table_Styles[[#This Row],[Font Family Default]],""))</f>
        <v/>
      </c>
      <c r="G64" s="38"/>
      <c r="H64" s="40"/>
      <c r="I64" s="18" t="str">
        <f>IF(Table_Styles[[#This Row],[Font Size]]&lt;&gt;"",Table_Styles[[#This Row],[Font Size]],IF(Table_Styles[[#This Row],[Font Size Default]]&lt;&gt;"",Table_Styles[[#This Row],[Font Size Default]],""))</f>
        <v/>
      </c>
      <c r="J64" s="38"/>
      <c r="K64" s="38"/>
      <c r="L64" s="18" t="str">
        <f>IF(Table_Styles[[#This Row],[Font Weight]]&lt;&gt;"",Table_Styles[[#This Row],[Font Weight]],IF(Table_Styles[[#This Row],[Font Weight Default]]&lt;&gt;"",Table_Styles[[#This Row],[Font Weight Default]],""))</f>
        <v/>
      </c>
      <c r="M64" s="38"/>
      <c r="N64" s="38" t="str">
        <f>Colour_Foreground_1</f>
        <v>#2F3132</v>
      </c>
      <c r="O64" s="18" t="str">
        <f>IF(Table_Styles[[#This Row],[Colour]]&lt;&gt;"",Table_Styles[[#This Row],[Colour]],IF(Table_Styles[[#This Row],[Colour Default]]&lt;&gt;"",Table_Styles[[#This Row],[Colour Default]],""))</f>
        <v>#2F3132</v>
      </c>
      <c r="P64" s="38"/>
      <c r="Q64" s="40" t="str">
        <f>Colour_Background_3</f>
        <v>#bebebe</v>
      </c>
      <c r="R64" s="18" t="str">
        <f>IF(Table_Styles[[#This Row],[Background]]&lt;&gt;"",Table_Styles[[#This Row],[Background]],IF(Table_Styles[[#This Row],[Background Default]]&lt;&gt;"",Table_Styles[[#This Row],[Background Default]],""))</f>
        <v>#bebebe</v>
      </c>
      <c r="S64" s="38"/>
      <c r="T64" s="38" t="s">
        <v>676</v>
      </c>
      <c r="U64" s="18" t="str">
        <f>IF(Table_Styles[[#This Row],[Border]]&lt;&gt;"",Table_Styles[[#This Row],[Border]],IF(Table_Styles[[#This Row],[Border Default]]&lt;&gt;"",Table_Styles[[#This Row],[Border Default]],""))</f>
        <v>none</v>
      </c>
      <c r="V64" s="38"/>
      <c r="W64" s="38"/>
      <c r="X64" s="18" t="str">
        <f>IF(Table_Styles[[#This Row],[Border Radius]]&lt;&gt;"",Table_Styles[[#This Row],[Border Radius]],IF(Table_Styles[[#This Row],[Border Radius Default]]&lt;&gt;"",Table_Styles[[#This Row],[Border Radius Default]],""))</f>
        <v/>
      </c>
      <c r="Y64" s="38"/>
      <c r="Z64" s="38"/>
      <c r="AA64" s="18" t="str">
        <f>IF(Table_Styles[[#This Row],[MT]]&lt;&gt;"",Table_Styles[[#This Row],[MT]],IF(Table_Styles[[#This Row],[MT Default]]&lt;&gt;"",Table_Styles[[#This Row],[MT Default]],""))</f>
        <v/>
      </c>
      <c r="AB64" s="38"/>
      <c r="AC64" s="38"/>
      <c r="AD64" s="18" t="str">
        <f>IF(Table_Styles[[#This Row],[MR]]&lt;&gt;"",Table_Styles[[#This Row],[MR]],IF(Table_Styles[[#This Row],[MR Default]]&lt;&gt;"",Table_Styles[[#This Row],[MR Default]],""))</f>
        <v/>
      </c>
      <c r="AE64" s="38"/>
      <c r="AF64" s="38"/>
      <c r="AG64" s="18" t="str">
        <f>IF(Table_Styles[[#This Row],[MB]]&lt;&gt;"",Table_Styles[[#This Row],[MB]],IF(Table_Styles[[#This Row],[MB Default]]&lt;&gt;"",Table_Styles[[#This Row],[MB Default]],""))</f>
        <v/>
      </c>
      <c r="AH64" s="38"/>
      <c r="AI64" s="38"/>
      <c r="AJ64" s="18" t="str">
        <f>IF(Table_Styles[[#This Row],[ML]]&lt;&gt;"",Table_Styles[[#This Row],[ML]],IF(Table_Styles[[#This Row],[ML Default]]&lt;&gt;"",Table_Styles[[#This Row],[ML Default]],""))</f>
        <v/>
      </c>
      <c r="AK64" s="38"/>
      <c r="AL64" s="38"/>
      <c r="AM64" s="18" t="str">
        <f>IF(Table_Styles[[#This Row],[PT]]&lt;&gt;"",Table_Styles[[#This Row],[PT]],IF(Table_Styles[[#This Row],[PT Default]]&lt;&gt;"",Table_Styles[[#This Row],[PT Default]],""))</f>
        <v/>
      </c>
      <c r="AN64" s="38"/>
      <c r="AO64" s="38"/>
      <c r="AP64" s="18" t="str">
        <f>IF(Table_Styles[[#This Row],[PR]]&lt;&gt;"",Table_Styles[[#This Row],[PR]],IF(Table_Styles[[#This Row],[PR Default]]&lt;&gt;"",Table_Styles[[#This Row],[PR Default]],""))</f>
        <v/>
      </c>
      <c r="AQ64" s="38"/>
      <c r="AR64" s="38"/>
      <c r="AS64" s="18" t="str">
        <f>IF(Table_Styles[[#This Row],[PB]]&lt;&gt;"",Table_Styles[[#This Row],[PB]],IF(Table_Styles[[#This Row],[PB Default]]&lt;&gt;"",Table_Styles[[#This Row],[PB Default]],""))</f>
        <v/>
      </c>
      <c r="AT64" s="38"/>
      <c r="AU64" s="38"/>
      <c r="AV64" s="18" t="str">
        <f>IF(Table_Styles[[#This Row],[PL]]&lt;&gt;"",Table_Styles[[#This Row],[PL]],IF(Table_Styles[[#This Row],[PL Default]]&lt;&gt;"",Table_Styles[[#This Row],[PL Default]],""))</f>
        <v/>
      </c>
      <c r="AW64" s="38"/>
      <c r="AX64" s="38"/>
      <c r="AY64" s="18" t="str">
        <f>IF(Table_Styles[[#This Row],[BT]]&lt;&gt;"",Table_Styles[[#This Row],[BT]],IF(Table_Styles[[#This Row],[BT Default]]&lt;&gt;"",Table_Styles[[#This Row],[BT Default]],""))</f>
        <v/>
      </c>
      <c r="AZ64" s="38"/>
      <c r="BA64" s="38"/>
      <c r="BB64" s="18" t="str">
        <f>IF(Table_Styles[[#This Row],[BR]]&lt;&gt;"",Table_Styles[[#This Row],[BR]],IF(Table_Styles[[#This Row],[BR Default]]&lt;&gt;"",Table_Styles[[#This Row],[BR Default]],""))</f>
        <v/>
      </c>
      <c r="BC64" s="38"/>
      <c r="BD64" s="38"/>
      <c r="BE64" s="18" t="str">
        <f>IF(Table_Styles[[#This Row],[BB]]&lt;&gt;"",Table_Styles[[#This Row],[BB]],IF(Table_Styles[[#This Row],[BB Default]]&lt;&gt;"",Table_Styles[[#This Row],[BB Default]],""))</f>
        <v/>
      </c>
      <c r="BF64" s="38"/>
      <c r="BG64" s="38"/>
      <c r="BH64" s="18" t="str">
        <f>IF(Table_Styles[[#This Row],[BL]]&lt;&gt;"",Table_Styles[[#This Row],[BL]],IF(Table_Styles[[#This Row],[BL Default]]&lt;&gt;"",Table_Styles[[#This Row],[BL Default]],""))</f>
        <v/>
      </c>
      <c r="BI64" s="38"/>
      <c r="BJ64" s="38"/>
      <c r="BK64" s="18" t="str">
        <f>IF(Table_Styles[[#This Row],[Width]]&lt;&gt;"",Table_Styles[[#This Row],[Width]],IF(Table_Styles[[#This Row],[Width Default]]&lt;&gt;"",Table_Styles[[#This Row],[Width Default]],""))</f>
        <v/>
      </c>
      <c r="BL64" s="38"/>
      <c r="BM64" s="38"/>
      <c r="BN64" s="18" t="str">
        <f>IF(Table_Styles[[#This Row],[Height]]&lt;&gt;"",Table_Styles[[#This Row],[Height]],IF(Table_Styles[[#This Row],[Height Default]]&lt;&gt;"",Table_Styles[[#This Row],[Height Default]],""))</f>
        <v/>
      </c>
      <c r="BO64" s="18"/>
      <c r="BP64" s="18"/>
      <c r="BQ64" s="18" t="str">
        <f>IF(Table_Styles[[#This Row],[Top]]&lt;&gt;"",Table_Styles[[#This Row],[Top]],IF(Table_Styles[[#This Row],[Top Default]]&lt;&gt;"",Table_Styles[[#This Row],[Top Default]],""))</f>
        <v/>
      </c>
      <c r="BR64" s="18"/>
      <c r="BS64" s="18"/>
      <c r="BT64" s="18" t="str">
        <f>IF(Table_Styles[[#This Row],[Right]]&lt;&gt;"",Table_Styles[[#This Row],[Right]],IF(Table_Styles[[#This Row],[Right Default]]&lt;&gt;"",Table_Styles[[#This Row],[Right Default]],""))</f>
        <v/>
      </c>
      <c r="BU64" s="18"/>
      <c r="BV64" s="18"/>
      <c r="BW64" s="18" t="str">
        <f>IF(Table_Styles[[#This Row],[Bottom]]&lt;&gt;"",Table_Styles[[#This Row],[Bottom]],IF(Table_Styles[[#This Row],[Bottom Default]]&lt;&gt;"",Table_Styles[[#This Row],[Bottom Default]],""))</f>
        <v/>
      </c>
      <c r="BX64" s="18"/>
      <c r="BY64" s="18"/>
      <c r="BZ64" s="18" t="str">
        <f>IF(Table_Styles[[#This Row],[Left]]&lt;&gt;"",Table_Styles[[#This Row],[Left]],IF(Table_Styles[[#This Row],[Left Default]]&lt;&gt;"",Table_Styles[[#This Row],[Left Default]],""))</f>
        <v/>
      </c>
      <c r="CA64" s="38"/>
      <c r="CB64" s="20" t="str">
        <f>IF(AND(Table_Styles[[#This Row],[Selector]]&lt;&gt;"",Table_Styles[[#This Row],[Font Family Used]]&lt;&gt;"",Table_Styles[[#This Row],[Font Weight Used]]&lt;&gt;""),Table_Styles[[#This Row],[Font Family Used]]&amp;" "&amp;Table_Styles[[#This Row],[Font Weight Used]],"")</f>
        <v/>
      </c>
      <c r="CC64" s="20" t="str">
        <f ca="1">IF(AND(Table_Styles[[#This Row],[Selector]],COUNTIF(OFFSET(CC:CC,0,0,ROW()-1,1),"="&amp;Table_Styles[[#This Row],[Font]])=0),Table_Styles[[#This Row],[Font]],"")</f>
        <v/>
      </c>
      <c r="CD64" s="20" t="str">
        <f ca="1">IF(Table_Styles[[#This Row],[Unique Font]]&lt;&gt;"",
"{""fontFamily"":"""&amp;Table_Styles[[#This Row],[Font Family Used]]&amp;""",""fontWeight"":"&amp;Table_Styles[[#This Row],[Font Weight Used]]&amp;"}","")</f>
        <v/>
      </c>
      <c r="CE6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#bebebe;border: none</v>
      </c>
      <c r="CF64" s="20" t="str">
        <f>IF(AND(Table_Styles[[#This Row],[Selector]]&lt;&gt;"", Table_Styles[[#This Row],[Config Properties]]&lt;&gt;""),
Table_Styles[[#This Row],[Selector]]&amp;" { "&amp;Table_Styles[[#This Row],[Config Properties]]&amp;" }","")</f>
        <v>.ui-widget-content .ui-state-hover { color: #2F3132;background: #bebebe;border: none }</v>
      </c>
      <c r="CG64" s="20" t="str">
        <f xml:space="preserve">
SUBSTITUTE(SUBSTITUTE(SUBSTITUTE(SUBSTITUTE(SUBSTITUTE(SUBSTITUTE(SUBSTITUTE(SUBSTITUTE(Table_Styles[[#This Row],[Config]],
" {","{"),
"{ ","{"),
" }","}"),
"} ","}"),
" ,",","),
", ",","),
" :",":"),
": ",":")</f>
        <v>.ui-widget-content .ui-state-hover{color:#2F3132;background:#bebebe;border:none}</v>
      </c>
    </row>
    <row r="65" spans="2:85" ht="21" customHeight="1">
      <c r="B65" s="20" t="s">
        <v>764</v>
      </c>
      <c r="C65" s="92" t="s">
        <v>765</v>
      </c>
      <c r="D65" s="38"/>
      <c r="E65" s="38"/>
      <c r="F65" s="18" t="str">
        <f>IF(Table_Styles[[#This Row],[Font Family]]&lt;&gt;"",Table_Styles[[#This Row],[Font Family]],IF(Table_Styles[[#This Row],[Font Family Default]]&lt;&gt;"",Table_Styles[[#This Row],[Font Family Default]],""))</f>
        <v/>
      </c>
      <c r="G65" s="38"/>
      <c r="H65" s="40"/>
      <c r="I65" s="18" t="str">
        <f>IF(Table_Styles[[#This Row],[Font Size]]&lt;&gt;"",Table_Styles[[#This Row],[Font Size]],IF(Table_Styles[[#This Row],[Font Size Default]]&lt;&gt;"",Table_Styles[[#This Row],[Font Size Default]],""))</f>
        <v/>
      </c>
      <c r="J65" s="38"/>
      <c r="K65" s="38"/>
      <c r="L65" s="18" t="str">
        <f>IF(Table_Styles[[#This Row],[Font Weight]]&lt;&gt;"",Table_Styles[[#This Row],[Font Weight]],IF(Table_Styles[[#This Row],[Font Weight Default]]&lt;&gt;"",Table_Styles[[#This Row],[Font Weight Default]],""))</f>
        <v/>
      </c>
      <c r="M65" s="38"/>
      <c r="N65" s="38" t="str">
        <f>Colour_Background_1</f>
        <v>#FFFFFF</v>
      </c>
      <c r="O65" s="18" t="str">
        <f>IF(Table_Styles[[#This Row],[Colour]]&lt;&gt;"",Table_Styles[[#This Row],[Colour]],IF(Table_Styles[[#This Row],[Colour Default]]&lt;&gt;"",Table_Styles[[#This Row],[Colour Default]],""))</f>
        <v>#FFFFFF</v>
      </c>
      <c r="P65" s="38"/>
      <c r="Q65" s="38" t="str">
        <f>Colour_Foreground_2</f>
        <v>#394249</v>
      </c>
      <c r="R65" s="18" t="str">
        <f>IF(Table_Styles[[#This Row],[Background]]&lt;&gt;"",Table_Styles[[#This Row],[Background]],IF(Table_Styles[[#This Row],[Background Default]]&lt;&gt;"",Table_Styles[[#This Row],[Background Default]],""))</f>
        <v>#394249</v>
      </c>
      <c r="S65" s="38"/>
      <c r="T65" s="38" t="s">
        <v>676</v>
      </c>
      <c r="U65" s="18" t="str">
        <f>IF(Table_Styles[[#This Row],[Border]]&lt;&gt;"",Table_Styles[[#This Row],[Border]],IF(Table_Styles[[#This Row],[Border Default]]&lt;&gt;"",Table_Styles[[#This Row],[Border Default]],""))</f>
        <v>none</v>
      </c>
      <c r="V65" s="38"/>
      <c r="W65" s="38"/>
      <c r="X65" s="18" t="str">
        <f>IF(Table_Styles[[#This Row],[Border Radius]]&lt;&gt;"",Table_Styles[[#This Row],[Border Radius]],IF(Table_Styles[[#This Row],[Border Radius Default]]&lt;&gt;"",Table_Styles[[#This Row],[Border Radius Default]],""))</f>
        <v/>
      </c>
      <c r="Y65" s="38"/>
      <c r="Z65" s="38"/>
      <c r="AA65" s="18" t="str">
        <f>IF(Table_Styles[[#This Row],[MT]]&lt;&gt;"",Table_Styles[[#This Row],[MT]],IF(Table_Styles[[#This Row],[MT Default]]&lt;&gt;"",Table_Styles[[#This Row],[MT Default]],""))</f>
        <v/>
      </c>
      <c r="AB65" s="38"/>
      <c r="AC65" s="38"/>
      <c r="AD65" s="18" t="str">
        <f>IF(Table_Styles[[#This Row],[MR]]&lt;&gt;"",Table_Styles[[#This Row],[MR]],IF(Table_Styles[[#This Row],[MR Default]]&lt;&gt;"",Table_Styles[[#This Row],[MR Default]],""))</f>
        <v/>
      </c>
      <c r="AE65" s="38"/>
      <c r="AF65" s="38"/>
      <c r="AG65" s="18" t="str">
        <f>IF(Table_Styles[[#This Row],[MB]]&lt;&gt;"",Table_Styles[[#This Row],[MB]],IF(Table_Styles[[#This Row],[MB Default]]&lt;&gt;"",Table_Styles[[#This Row],[MB Default]],""))</f>
        <v/>
      </c>
      <c r="AH65" s="38"/>
      <c r="AI65" s="38"/>
      <c r="AJ65" s="18" t="str">
        <f>IF(Table_Styles[[#This Row],[ML]]&lt;&gt;"",Table_Styles[[#This Row],[ML]],IF(Table_Styles[[#This Row],[ML Default]]&lt;&gt;"",Table_Styles[[#This Row],[ML Default]],""))</f>
        <v/>
      </c>
      <c r="AK65" s="38"/>
      <c r="AL65" s="38"/>
      <c r="AM65" s="18" t="str">
        <f>IF(Table_Styles[[#This Row],[PT]]&lt;&gt;"",Table_Styles[[#This Row],[PT]],IF(Table_Styles[[#This Row],[PT Default]]&lt;&gt;"",Table_Styles[[#This Row],[PT Default]],""))</f>
        <v/>
      </c>
      <c r="AN65" s="38"/>
      <c r="AO65" s="38"/>
      <c r="AP65" s="18" t="str">
        <f>IF(Table_Styles[[#This Row],[PR]]&lt;&gt;"",Table_Styles[[#This Row],[PR]],IF(Table_Styles[[#This Row],[PR Default]]&lt;&gt;"",Table_Styles[[#This Row],[PR Default]],""))</f>
        <v/>
      </c>
      <c r="AQ65" s="38"/>
      <c r="AR65" s="38"/>
      <c r="AS65" s="18" t="str">
        <f>IF(Table_Styles[[#This Row],[PB]]&lt;&gt;"",Table_Styles[[#This Row],[PB]],IF(Table_Styles[[#This Row],[PB Default]]&lt;&gt;"",Table_Styles[[#This Row],[PB Default]],""))</f>
        <v/>
      </c>
      <c r="AT65" s="38"/>
      <c r="AU65" s="38"/>
      <c r="AV65" s="18" t="str">
        <f>IF(Table_Styles[[#This Row],[PL]]&lt;&gt;"",Table_Styles[[#This Row],[PL]],IF(Table_Styles[[#This Row],[PL Default]]&lt;&gt;"",Table_Styles[[#This Row],[PL Default]],""))</f>
        <v/>
      </c>
      <c r="AW65" s="38"/>
      <c r="AX65" s="38"/>
      <c r="AY65" s="18" t="str">
        <f>IF(Table_Styles[[#This Row],[BT]]&lt;&gt;"",Table_Styles[[#This Row],[BT]],IF(Table_Styles[[#This Row],[BT Default]]&lt;&gt;"",Table_Styles[[#This Row],[BT Default]],""))</f>
        <v/>
      </c>
      <c r="AZ65" s="38"/>
      <c r="BA65" s="38"/>
      <c r="BB65" s="18" t="str">
        <f>IF(Table_Styles[[#This Row],[BR]]&lt;&gt;"",Table_Styles[[#This Row],[BR]],IF(Table_Styles[[#This Row],[BR Default]]&lt;&gt;"",Table_Styles[[#This Row],[BR Default]],""))</f>
        <v/>
      </c>
      <c r="BC65" s="38"/>
      <c r="BD65" s="38"/>
      <c r="BE65" s="18" t="str">
        <f>IF(Table_Styles[[#This Row],[BB]]&lt;&gt;"",Table_Styles[[#This Row],[BB]],IF(Table_Styles[[#This Row],[BB Default]]&lt;&gt;"",Table_Styles[[#This Row],[BB Default]],""))</f>
        <v/>
      </c>
      <c r="BF65" s="38"/>
      <c r="BG65" s="38"/>
      <c r="BH65" s="18" t="str">
        <f>IF(Table_Styles[[#This Row],[BL]]&lt;&gt;"",Table_Styles[[#This Row],[BL]],IF(Table_Styles[[#This Row],[BL Default]]&lt;&gt;"",Table_Styles[[#This Row],[BL Default]],""))</f>
        <v/>
      </c>
      <c r="BI65" s="38"/>
      <c r="BJ65" s="38"/>
      <c r="BK65" s="18" t="str">
        <f>IF(Table_Styles[[#This Row],[Width]]&lt;&gt;"",Table_Styles[[#This Row],[Width]],IF(Table_Styles[[#This Row],[Width Default]]&lt;&gt;"",Table_Styles[[#This Row],[Width Default]],""))</f>
        <v/>
      </c>
      <c r="BL65" s="38"/>
      <c r="BM65" s="38"/>
      <c r="BN65" s="18" t="str">
        <f>IF(Table_Styles[[#This Row],[Height]]&lt;&gt;"",Table_Styles[[#This Row],[Height]],IF(Table_Styles[[#This Row],[Height Default]]&lt;&gt;"",Table_Styles[[#This Row],[Height Default]],""))</f>
        <v/>
      </c>
      <c r="BO65" s="18"/>
      <c r="BP65" s="18"/>
      <c r="BQ65" s="18" t="str">
        <f>IF(Table_Styles[[#This Row],[Top]]&lt;&gt;"",Table_Styles[[#This Row],[Top]],IF(Table_Styles[[#This Row],[Top Default]]&lt;&gt;"",Table_Styles[[#This Row],[Top Default]],""))</f>
        <v/>
      </c>
      <c r="BR65" s="18"/>
      <c r="BS65" s="18"/>
      <c r="BT65" s="18" t="str">
        <f>IF(Table_Styles[[#This Row],[Right]]&lt;&gt;"",Table_Styles[[#This Row],[Right]],IF(Table_Styles[[#This Row],[Right Default]]&lt;&gt;"",Table_Styles[[#This Row],[Right Default]],""))</f>
        <v/>
      </c>
      <c r="BU65" s="18"/>
      <c r="BV65" s="18"/>
      <c r="BW65" s="18" t="str">
        <f>IF(Table_Styles[[#This Row],[Bottom]]&lt;&gt;"",Table_Styles[[#This Row],[Bottom]],IF(Table_Styles[[#This Row],[Bottom Default]]&lt;&gt;"",Table_Styles[[#This Row],[Bottom Default]],""))</f>
        <v/>
      </c>
      <c r="BX65" s="18"/>
      <c r="BY65" s="18"/>
      <c r="BZ65" s="18" t="str">
        <f>IF(Table_Styles[[#This Row],[Left]]&lt;&gt;"",Table_Styles[[#This Row],[Left]],IF(Table_Styles[[#This Row],[Left Default]]&lt;&gt;"",Table_Styles[[#This Row],[Left Default]],""))</f>
        <v/>
      </c>
      <c r="CA65" s="38"/>
      <c r="CB65" s="20" t="str">
        <f>IF(AND(Table_Styles[[#This Row],[Selector]]&lt;&gt;"",Table_Styles[[#This Row],[Font Family Used]]&lt;&gt;"",Table_Styles[[#This Row],[Font Weight Used]]&lt;&gt;""),Table_Styles[[#This Row],[Font Family Used]]&amp;" "&amp;Table_Styles[[#This Row],[Font Weight Used]],"")</f>
        <v/>
      </c>
      <c r="CC65" s="20" t="str">
        <f ca="1">IF(AND(Table_Styles[[#This Row],[Selector]],COUNTIF(OFFSET(CC:CC,0,0,ROW()-1,1),"="&amp;Table_Styles[[#This Row],[Font]])=0),Table_Styles[[#This Row],[Font]],"")</f>
        <v/>
      </c>
      <c r="CD65" s="20" t="str">
        <f ca="1">IF(Table_Styles[[#This Row],[Unique Font]]&lt;&gt;"",
"{""fontFamily"":"""&amp;Table_Styles[[#This Row],[Font Family Used]]&amp;""",""fontWeight"":"&amp;Table_Styles[[#This Row],[Font Weight Used]]&amp;"}","")</f>
        <v/>
      </c>
      <c r="CE6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#394249;border: none</v>
      </c>
      <c r="CF65" s="20" t="str">
        <f>IF(AND(Table_Styles[[#This Row],[Selector]]&lt;&gt;"", Table_Styles[[#This Row],[Config Properties]]&lt;&gt;""),
Table_Styles[[#This Row],[Selector]]&amp;" { "&amp;Table_Styles[[#This Row],[Config Properties]]&amp;" }","")</f>
        <v>.ui-widget-content .ui-state-highlight { color: #FFFFFF;background: #394249;border: none }</v>
      </c>
      <c r="CG65" s="20" t="str">
        <f xml:space="preserve">
SUBSTITUTE(SUBSTITUTE(SUBSTITUTE(SUBSTITUTE(SUBSTITUTE(SUBSTITUTE(SUBSTITUTE(SUBSTITUTE(Table_Styles[[#This Row],[Config]],
" {","{"),
"{ ","{"),
" }","}"),
"} ","}"),
" ,",","),
", ",","),
" :",":"),
": ",":")</f>
        <v>.ui-widget-content .ui-state-highlight{color:#FFFFFF;background:#394249;border:none}</v>
      </c>
    </row>
    <row r="66" spans="2:85" ht="21" customHeight="1">
      <c r="B66" s="20" t="s">
        <v>766</v>
      </c>
      <c r="C66" s="92" t="s">
        <v>767</v>
      </c>
      <c r="D66" s="38"/>
      <c r="E66" s="38"/>
      <c r="F66" s="18" t="str">
        <f>IF(Table_Styles[[#This Row],[Font Family]]&lt;&gt;"",Table_Styles[[#This Row],[Font Family]],IF(Table_Styles[[#This Row],[Font Family Default]]&lt;&gt;"",Table_Styles[[#This Row],[Font Family Default]],""))</f>
        <v/>
      </c>
      <c r="G66" s="38"/>
      <c r="H66" s="40"/>
      <c r="I66" s="18" t="str">
        <f>IF(Table_Styles[[#This Row],[Font Size]]&lt;&gt;"",Table_Styles[[#This Row],[Font Size]],IF(Table_Styles[[#This Row],[Font Size Default]]&lt;&gt;"",Table_Styles[[#This Row],[Font Size Default]],""))</f>
        <v/>
      </c>
      <c r="J66" s="38"/>
      <c r="K66" s="38"/>
      <c r="L66" s="18" t="str">
        <f>IF(Table_Styles[[#This Row],[Font Weight]]&lt;&gt;"",Table_Styles[[#This Row],[Font Weight]],IF(Table_Styles[[#This Row],[Font Weight Default]]&lt;&gt;"",Table_Styles[[#This Row],[Font Weight Default]],""))</f>
        <v/>
      </c>
      <c r="M66" s="38"/>
      <c r="N66" s="38" t="str">
        <f>Colour_Background_1</f>
        <v>#FFFFFF</v>
      </c>
      <c r="O66" s="18" t="str">
        <f>IF(Table_Styles[[#This Row],[Colour]]&lt;&gt;"",Table_Styles[[#This Row],[Colour]],IF(Table_Styles[[#This Row],[Colour Default]]&lt;&gt;"",Table_Styles[[#This Row],[Colour Default]],""))</f>
        <v>#FFFFFF</v>
      </c>
      <c r="P66" s="38"/>
      <c r="Q66" s="38" t="str">
        <f>Colour_Accent_1</f>
        <v>#042361</v>
      </c>
      <c r="R66" s="18" t="str">
        <f>IF(Table_Styles[[#This Row],[Background]]&lt;&gt;"",Table_Styles[[#This Row],[Background]],IF(Table_Styles[[#This Row],[Background Default]]&lt;&gt;"",Table_Styles[[#This Row],[Background Default]],""))</f>
        <v>#042361</v>
      </c>
      <c r="S66" s="38"/>
      <c r="T66" s="38" t="s">
        <v>676</v>
      </c>
      <c r="U66" s="18" t="str">
        <f>IF(Table_Styles[[#This Row],[Border]]&lt;&gt;"",Table_Styles[[#This Row],[Border]],IF(Table_Styles[[#This Row],[Border Default]]&lt;&gt;"",Table_Styles[[#This Row],[Border Default]],""))</f>
        <v>none</v>
      </c>
      <c r="V66" s="38"/>
      <c r="W66" s="38"/>
      <c r="X66" s="18" t="str">
        <f>IF(Table_Styles[[#This Row],[Border Radius]]&lt;&gt;"",Table_Styles[[#This Row],[Border Radius]],IF(Table_Styles[[#This Row],[Border Radius Default]]&lt;&gt;"",Table_Styles[[#This Row],[Border Radius Default]],""))</f>
        <v/>
      </c>
      <c r="Y66" s="38"/>
      <c r="Z66" s="38"/>
      <c r="AA66" s="18" t="str">
        <f>IF(Table_Styles[[#This Row],[MT]]&lt;&gt;"",Table_Styles[[#This Row],[MT]],IF(Table_Styles[[#This Row],[MT Default]]&lt;&gt;"",Table_Styles[[#This Row],[MT Default]],""))</f>
        <v/>
      </c>
      <c r="AB66" s="38"/>
      <c r="AC66" s="38"/>
      <c r="AD66" s="18" t="str">
        <f>IF(Table_Styles[[#This Row],[MR]]&lt;&gt;"",Table_Styles[[#This Row],[MR]],IF(Table_Styles[[#This Row],[MR Default]]&lt;&gt;"",Table_Styles[[#This Row],[MR Default]],""))</f>
        <v/>
      </c>
      <c r="AE66" s="38"/>
      <c r="AF66" s="38"/>
      <c r="AG66" s="18" t="str">
        <f>IF(Table_Styles[[#This Row],[MB]]&lt;&gt;"",Table_Styles[[#This Row],[MB]],IF(Table_Styles[[#This Row],[MB Default]]&lt;&gt;"",Table_Styles[[#This Row],[MB Default]],""))</f>
        <v/>
      </c>
      <c r="AH66" s="38"/>
      <c r="AI66" s="38"/>
      <c r="AJ66" s="18" t="str">
        <f>IF(Table_Styles[[#This Row],[ML]]&lt;&gt;"",Table_Styles[[#This Row],[ML]],IF(Table_Styles[[#This Row],[ML Default]]&lt;&gt;"",Table_Styles[[#This Row],[ML Default]],""))</f>
        <v/>
      </c>
      <c r="AK66" s="38"/>
      <c r="AL66" s="38"/>
      <c r="AM66" s="18" t="str">
        <f>IF(Table_Styles[[#This Row],[PT]]&lt;&gt;"",Table_Styles[[#This Row],[PT]],IF(Table_Styles[[#This Row],[PT Default]]&lt;&gt;"",Table_Styles[[#This Row],[PT Default]],""))</f>
        <v/>
      </c>
      <c r="AN66" s="38"/>
      <c r="AO66" s="38"/>
      <c r="AP66" s="18" t="str">
        <f>IF(Table_Styles[[#This Row],[PR]]&lt;&gt;"",Table_Styles[[#This Row],[PR]],IF(Table_Styles[[#This Row],[PR Default]]&lt;&gt;"",Table_Styles[[#This Row],[PR Default]],""))</f>
        <v/>
      </c>
      <c r="AQ66" s="38"/>
      <c r="AR66" s="38"/>
      <c r="AS66" s="18" t="str">
        <f>IF(Table_Styles[[#This Row],[PB]]&lt;&gt;"",Table_Styles[[#This Row],[PB]],IF(Table_Styles[[#This Row],[PB Default]]&lt;&gt;"",Table_Styles[[#This Row],[PB Default]],""))</f>
        <v/>
      </c>
      <c r="AT66" s="38"/>
      <c r="AU66" s="38"/>
      <c r="AV66" s="18" t="str">
        <f>IF(Table_Styles[[#This Row],[PL]]&lt;&gt;"",Table_Styles[[#This Row],[PL]],IF(Table_Styles[[#This Row],[PL Default]]&lt;&gt;"",Table_Styles[[#This Row],[PL Default]],""))</f>
        <v/>
      </c>
      <c r="AW66" s="38"/>
      <c r="AX66" s="38"/>
      <c r="AY66" s="18" t="str">
        <f>IF(Table_Styles[[#This Row],[BT]]&lt;&gt;"",Table_Styles[[#This Row],[BT]],IF(Table_Styles[[#This Row],[BT Default]]&lt;&gt;"",Table_Styles[[#This Row],[BT Default]],""))</f>
        <v/>
      </c>
      <c r="AZ66" s="38"/>
      <c r="BA66" s="38"/>
      <c r="BB66" s="18" t="str">
        <f>IF(Table_Styles[[#This Row],[BR]]&lt;&gt;"",Table_Styles[[#This Row],[BR]],IF(Table_Styles[[#This Row],[BR Default]]&lt;&gt;"",Table_Styles[[#This Row],[BR Default]],""))</f>
        <v/>
      </c>
      <c r="BC66" s="38"/>
      <c r="BD66" s="38"/>
      <c r="BE66" s="18" t="str">
        <f>IF(Table_Styles[[#This Row],[BB]]&lt;&gt;"",Table_Styles[[#This Row],[BB]],IF(Table_Styles[[#This Row],[BB Default]]&lt;&gt;"",Table_Styles[[#This Row],[BB Default]],""))</f>
        <v/>
      </c>
      <c r="BF66" s="38"/>
      <c r="BG66" s="38"/>
      <c r="BH66" s="18" t="str">
        <f>IF(Table_Styles[[#This Row],[BL]]&lt;&gt;"",Table_Styles[[#This Row],[BL]],IF(Table_Styles[[#This Row],[BL Default]]&lt;&gt;"",Table_Styles[[#This Row],[BL Default]],""))</f>
        <v/>
      </c>
      <c r="BI66" s="38"/>
      <c r="BJ66" s="38"/>
      <c r="BK66" s="18" t="str">
        <f>IF(Table_Styles[[#This Row],[Width]]&lt;&gt;"",Table_Styles[[#This Row],[Width]],IF(Table_Styles[[#This Row],[Width Default]]&lt;&gt;"",Table_Styles[[#This Row],[Width Default]],""))</f>
        <v/>
      </c>
      <c r="BL66" s="38"/>
      <c r="BM66" s="38"/>
      <c r="BN66" s="18" t="str">
        <f>IF(Table_Styles[[#This Row],[Height]]&lt;&gt;"",Table_Styles[[#This Row],[Height]],IF(Table_Styles[[#This Row],[Height Default]]&lt;&gt;"",Table_Styles[[#This Row],[Height Default]],""))</f>
        <v/>
      </c>
      <c r="BO66" s="18"/>
      <c r="BP66" s="18"/>
      <c r="BQ66" s="18" t="str">
        <f>IF(Table_Styles[[#This Row],[Top]]&lt;&gt;"",Table_Styles[[#This Row],[Top]],IF(Table_Styles[[#This Row],[Top Default]]&lt;&gt;"",Table_Styles[[#This Row],[Top Default]],""))</f>
        <v/>
      </c>
      <c r="BR66" s="18"/>
      <c r="BS66" s="18"/>
      <c r="BT66" s="18" t="str">
        <f>IF(Table_Styles[[#This Row],[Right]]&lt;&gt;"",Table_Styles[[#This Row],[Right]],IF(Table_Styles[[#This Row],[Right Default]]&lt;&gt;"",Table_Styles[[#This Row],[Right Default]],""))</f>
        <v/>
      </c>
      <c r="BU66" s="18"/>
      <c r="BV66" s="18"/>
      <c r="BW66" s="18" t="str">
        <f>IF(Table_Styles[[#This Row],[Bottom]]&lt;&gt;"",Table_Styles[[#This Row],[Bottom]],IF(Table_Styles[[#This Row],[Bottom Default]]&lt;&gt;"",Table_Styles[[#This Row],[Bottom Default]],""))</f>
        <v/>
      </c>
      <c r="BX66" s="18"/>
      <c r="BY66" s="18"/>
      <c r="BZ66" s="18" t="str">
        <f>IF(Table_Styles[[#This Row],[Left]]&lt;&gt;"",Table_Styles[[#This Row],[Left]],IF(Table_Styles[[#This Row],[Left Default]]&lt;&gt;"",Table_Styles[[#This Row],[Left Default]],""))</f>
        <v/>
      </c>
      <c r="CA66" s="38"/>
      <c r="CB66" s="20" t="str">
        <f>IF(AND(Table_Styles[[#This Row],[Selector]]&lt;&gt;"",Table_Styles[[#This Row],[Font Family Used]]&lt;&gt;"",Table_Styles[[#This Row],[Font Weight Used]]&lt;&gt;""),Table_Styles[[#This Row],[Font Family Used]]&amp;" "&amp;Table_Styles[[#This Row],[Font Weight Used]],"")</f>
        <v/>
      </c>
      <c r="CC66" s="20" t="str">
        <f ca="1">IF(AND(Table_Styles[[#This Row],[Selector]],COUNTIF(OFFSET(CC:CC,0,0,ROW()-1,1),"="&amp;Table_Styles[[#This Row],[Font]])=0),Table_Styles[[#This Row],[Font]],"")</f>
        <v/>
      </c>
      <c r="CD66" s="20" t="str">
        <f ca="1">IF(Table_Styles[[#This Row],[Unique Font]]&lt;&gt;"",
"{""fontFamily"":"""&amp;Table_Styles[[#This Row],[Font Family Used]]&amp;""",""fontWeight"":"&amp;Table_Styles[[#This Row],[Font Weight Used]]&amp;"}","")</f>
        <v/>
      </c>
      <c r="CE6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66" s="20" t="str">
        <f>IF(AND(Table_Styles[[#This Row],[Selector]]&lt;&gt;"", Table_Styles[[#This Row],[Config Properties]]&lt;&gt;""),
Table_Styles[[#This Row],[Selector]]&amp;" { "&amp;Table_Styles[[#This Row],[Config Properties]]&amp;" }","")</f>
        <v>.ui-widget-content .ui-state-active { color: #FFFFFF;background: #042361;border: none }</v>
      </c>
      <c r="CG66" s="20" t="str">
        <f xml:space="preserve">
SUBSTITUTE(SUBSTITUTE(SUBSTITUTE(SUBSTITUTE(SUBSTITUTE(SUBSTITUTE(SUBSTITUTE(SUBSTITUTE(Table_Styles[[#This Row],[Config]],
" {","{"),
"{ ","{"),
" }","}"),
"} ","}"),
" ,",","),
", ",","),
" :",":"),
": ",":")</f>
        <v>.ui-widget-content .ui-state-active{color:#FFFFFF;background:#042361;border:none}</v>
      </c>
    </row>
    <row r="67" spans="2:85" ht="21.75" thickBot="1">
      <c r="B67" s="59" t="s">
        <v>262</v>
      </c>
      <c r="C67" s="59"/>
      <c r="D67" s="67"/>
      <c r="E67" s="67"/>
      <c r="F67" s="59" t="str">
        <f>IF(Table_Styles[[#This Row],[Font Family]]&lt;&gt;"",Table_Styles[[#This Row],[Font Family]],IF(Table_Styles[[#This Row],[Font Family Default]]&lt;&gt;"",Table_Styles[[#This Row],[Font Family Default]],""))</f>
        <v/>
      </c>
      <c r="G67" s="67"/>
      <c r="H67" s="67"/>
      <c r="I67" s="59" t="str">
        <f>IF(Table_Styles[[#This Row],[Font Size]]&lt;&gt;"",Table_Styles[[#This Row],[Font Size]],IF(Table_Styles[[#This Row],[Font Size Default]]&lt;&gt;"",Table_Styles[[#This Row],[Font Size Default]],""))</f>
        <v/>
      </c>
      <c r="J67" s="67"/>
      <c r="K67" s="67"/>
      <c r="L67" s="59" t="str">
        <f>IF(Table_Styles[[#This Row],[Font Weight]]&lt;&gt;"",Table_Styles[[#This Row],[Font Weight]],IF(Table_Styles[[#This Row],[Font Weight Default]]&lt;&gt;"",Table_Styles[[#This Row],[Font Weight Default]],""))</f>
        <v/>
      </c>
      <c r="M67" s="67"/>
      <c r="N67" s="67"/>
      <c r="O67" s="59" t="str">
        <f>IF(Table_Styles[[#This Row],[Colour]]&lt;&gt;"",Table_Styles[[#This Row],[Colour]],IF(Table_Styles[[#This Row],[Colour Default]]&lt;&gt;"",Table_Styles[[#This Row],[Colour Default]],""))</f>
        <v/>
      </c>
      <c r="P67" s="67"/>
      <c r="Q67" s="67"/>
      <c r="R67" s="59" t="str">
        <f>IF(Table_Styles[[#This Row],[Background]]&lt;&gt;"",Table_Styles[[#This Row],[Background]],IF(Table_Styles[[#This Row],[Background Default]]&lt;&gt;"",Table_Styles[[#This Row],[Background Default]],""))</f>
        <v/>
      </c>
      <c r="S67" s="67"/>
      <c r="T67" s="67"/>
      <c r="U67" s="59" t="str">
        <f>IF(Table_Styles[[#This Row],[Border]]&lt;&gt;"",Table_Styles[[#This Row],[Border]],IF(Table_Styles[[#This Row],[Border Default]]&lt;&gt;"",Table_Styles[[#This Row],[Border Default]],""))</f>
        <v/>
      </c>
      <c r="V67" s="67"/>
      <c r="W67" s="67"/>
      <c r="X67" s="59" t="str">
        <f>IF(Table_Styles[[#This Row],[Border Radius]]&lt;&gt;"",Table_Styles[[#This Row],[Border Radius]],IF(Table_Styles[[#This Row],[Border Radius Default]]&lt;&gt;"",Table_Styles[[#This Row],[Border Radius Default]],""))</f>
        <v/>
      </c>
      <c r="Y67" s="67"/>
      <c r="Z67" s="67"/>
      <c r="AA67" s="59" t="str">
        <f>IF(Table_Styles[[#This Row],[MT]]&lt;&gt;"",Table_Styles[[#This Row],[MT]],IF(Table_Styles[[#This Row],[MT Default]]&lt;&gt;"",Table_Styles[[#This Row],[MT Default]],""))</f>
        <v/>
      </c>
      <c r="AB67" s="67"/>
      <c r="AC67" s="67"/>
      <c r="AD67" s="59" t="str">
        <f>IF(Table_Styles[[#This Row],[MR]]&lt;&gt;"",Table_Styles[[#This Row],[MR]],IF(Table_Styles[[#This Row],[MR Default]]&lt;&gt;"",Table_Styles[[#This Row],[MR Default]],""))</f>
        <v/>
      </c>
      <c r="AE67" s="67"/>
      <c r="AF67" s="67"/>
      <c r="AG67" s="59" t="str">
        <f>IF(Table_Styles[[#This Row],[MB]]&lt;&gt;"",Table_Styles[[#This Row],[MB]],IF(Table_Styles[[#This Row],[MB Default]]&lt;&gt;"",Table_Styles[[#This Row],[MB Default]],""))</f>
        <v/>
      </c>
      <c r="AH67" s="67"/>
      <c r="AI67" s="67"/>
      <c r="AJ67" s="59" t="str">
        <f>IF(Table_Styles[[#This Row],[ML]]&lt;&gt;"",Table_Styles[[#This Row],[ML]],IF(Table_Styles[[#This Row],[ML Default]]&lt;&gt;"",Table_Styles[[#This Row],[ML Default]],""))</f>
        <v/>
      </c>
      <c r="AK67" s="67"/>
      <c r="AL67" s="67"/>
      <c r="AM67" s="59" t="str">
        <f>IF(Table_Styles[[#This Row],[PT]]&lt;&gt;"",Table_Styles[[#This Row],[PT]],IF(Table_Styles[[#This Row],[PT Default]]&lt;&gt;"",Table_Styles[[#This Row],[PT Default]],""))</f>
        <v/>
      </c>
      <c r="AN67" s="67"/>
      <c r="AO67" s="67"/>
      <c r="AP67" s="59" t="str">
        <f>IF(Table_Styles[[#This Row],[PR]]&lt;&gt;"",Table_Styles[[#This Row],[PR]],IF(Table_Styles[[#This Row],[PR Default]]&lt;&gt;"",Table_Styles[[#This Row],[PR Default]],""))</f>
        <v/>
      </c>
      <c r="AQ67" s="67"/>
      <c r="AR67" s="67"/>
      <c r="AS67" s="59" t="str">
        <f>IF(Table_Styles[[#This Row],[PB]]&lt;&gt;"",Table_Styles[[#This Row],[PB]],IF(Table_Styles[[#This Row],[PB Default]]&lt;&gt;"",Table_Styles[[#This Row],[PB Default]],""))</f>
        <v/>
      </c>
      <c r="AT67" s="67"/>
      <c r="AU67" s="67"/>
      <c r="AV67" s="59" t="str">
        <f>IF(Table_Styles[[#This Row],[PL]]&lt;&gt;"",Table_Styles[[#This Row],[PL]],IF(Table_Styles[[#This Row],[PL Default]]&lt;&gt;"",Table_Styles[[#This Row],[PL Default]],""))</f>
        <v/>
      </c>
      <c r="AW67" s="67"/>
      <c r="AX67" s="67"/>
      <c r="AY67" s="59" t="str">
        <f>IF(Table_Styles[[#This Row],[BT]]&lt;&gt;"",Table_Styles[[#This Row],[BT]],IF(Table_Styles[[#This Row],[BT Default]]&lt;&gt;"",Table_Styles[[#This Row],[BT Default]],""))</f>
        <v/>
      </c>
      <c r="AZ67" s="67"/>
      <c r="BA67" s="67"/>
      <c r="BB67" s="59" t="str">
        <f>IF(Table_Styles[[#This Row],[BR]]&lt;&gt;"",Table_Styles[[#This Row],[BR]],IF(Table_Styles[[#This Row],[BR Default]]&lt;&gt;"",Table_Styles[[#This Row],[BR Default]],""))</f>
        <v/>
      </c>
      <c r="BC67" s="67"/>
      <c r="BD67" s="67"/>
      <c r="BE67" s="59" t="str">
        <f>IF(Table_Styles[[#This Row],[BB]]&lt;&gt;"",Table_Styles[[#This Row],[BB]],IF(Table_Styles[[#This Row],[BB Default]]&lt;&gt;"",Table_Styles[[#This Row],[BB Default]],""))</f>
        <v/>
      </c>
      <c r="BF67" s="67"/>
      <c r="BG67" s="67"/>
      <c r="BH67" s="59" t="str">
        <f>IF(Table_Styles[[#This Row],[BL]]&lt;&gt;"",Table_Styles[[#This Row],[BL]],IF(Table_Styles[[#This Row],[BL Default]]&lt;&gt;"",Table_Styles[[#This Row],[BL Default]],""))</f>
        <v/>
      </c>
      <c r="BI67" s="67"/>
      <c r="BJ67" s="67"/>
      <c r="BK67" s="59" t="str">
        <f>IF(Table_Styles[[#This Row],[Width]]&lt;&gt;"",Table_Styles[[#This Row],[Width]],IF(Table_Styles[[#This Row],[Width Default]]&lt;&gt;"",Table_Styles[[#This Row],[Width Default]],""))</f>
        <v/>
      </c>
      <c r="BL67" s="67"/>
      <c r="BM67" s="67"/>
      <c r="BN67" s="59" t="str">
        <f>IF(Table_Styles[[#This Row],[Height]]&lt;&gt;"",Table_Styles[[#This Row],[Height]],IF(Table_Styles[[#This Row],[Height Default]]&lt;&gt;"",Table_Styles[[#This Row],[Height Default]],""))</f>
        <v/>
      </c>
      <c r="BO67" s="59"/>
      <c r="BP67" s="59"/>
      <c r="BQ67" s="59" t="str">
        <f>IF(Table_Styles[[#This Row],[Top]]&lt;&gt;"",Table_Styles[[#This Row],[Top]],IF(Table_Styles[[#This Row],[Top Default]]&lt;&gt;"",Table_Styles[[#This Row],[Top Default]],""))</f>
        <v/>
      </c>
      <c r="BR67" s="59"/>
      <c r="BS67" s="59"/>
      <c r="BT67" s="59" t="str">
        <f>IF(Table_Styles[[#This Row],[Right]]&lt;&gt;"",Table_Styles[[#This Row],[Right]],IF(Table_Styles[[#This Row],[Right Default]]&lt;&gt;"",Table_Styles[[#This Row],[Right Default]],""))</f>
        <v/>
      </c>
      <c r="BU67" s="59"/>
      <c r="BV67" s="59"/>
      <c r="BW67" s="59" t="str">
        <f>IF(Table_Styles[[#This Row],[Bottom]]&lt;&gt;"",Table_Styles[[#This Row],[Bottom]],IF(Table_Styles[[#This Row],[Bottom Default]]&lt;&gt;"",Table_Styles[[#This Row],[Bottom Default]],""))</f>
        <v/>
      </c>
      <c r="BX67" s="59"/>
      <c r="BY67" s="59"/>
      <c r="BZ67" s="59" t="str">
        <f>IF(Table_Styles[[#This Row],[Left]]&lt;&gt;"",Table_Styles[[#This Row],[Left]],IF(Table_Styles[[#This Row],[Left Default]]&lt;&gt;"",Table_Styles[[#This Row],[Left Default]],""))</f>
        <v/>
      </c>
      <c r="CA67" s="67"/>
      <c r="CB67" s="59" t="str">
        <f>IF(AND(Table_Styles[[#This Row],[Selector]]&lt;&gt;"",Table_Styles[[#This Row],[Font Family Used]]&lt;&gt;"",Table_Styles[[#This Row],[Font Weight Used]]&lt;&gt;""),Table_Styles[[#This Row],[Font Family Used]]&amp;" "&amp;Table_Styles[[#This Row],[Font Weight Used]],"")</f>
        <v/>
      </c>
      <c r="CC67" s="59" t="str">
        <f ca="1">IF(AND(Table_Styles[[#This Row],[Selector]],COUNTIF(OFFSET(CC:CC,0,0,ROW()-1,1),"="&amp;Table_Styles[[#This Row],[Font]])=0),Table_Styles[[#This Row],[Font]],"")</f>
        <v/>
      </c>
      <c r="CD67" s="59" t="str">
        <f ca="1">IF(Table_Styles[[#This Row],[Unique Font]]&lt;&gt;"",
"{""fontFamily"":"""&amp;Table_Styles[[#This Row],[Font Family Used]]&amp;""",""fontWeight"":"&amp;Table_Styles[[#This Row],[Font Weight Used]]&amp;"}","")</f>
        <v/>
      </c>
      <c r="CE67"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7" s="59" t="str">
        <f>IF(AND(Table_Styles[[#This Row],[Selector]]&lt;&gt;"", Table_Styles[[#This Row],[Config Properties]]&lt;&gt;""),
Table_Styles[[#This Row],[Selector]]&amp;" { "&amp;Table_Styles[[#This Row],[Config Properties]]&amp;" }","")</f>
        <v/>
      </c>
      <c r="CG67" s="59" t="str">
        <f xml:space="preserve">
SUBSTITUTE(SUBSTITUTE(SUBSTITUTE(SUBSTITUTE(SUBSTITUTE(SUBSTITUTE(SUBSTITUTE(SUBSTITUTE(Table_Styles[[#This Row],[Config]],
" {","{"),
"{ ","{"),
" }","}"),
"} ","}"),
" ,",","),
", ",","),
" :",":"),
": ",":")</f>
        <v/>
      </c>
    </row>
    <row r="68" spans="2:85" ht="21" customHeight="1">
      <c r="B68" s="41" t="s">
        <v>751</v>
      </c>
      <c r="C68" s="41" t="s">
        <v>768</v>
      </c>
      <c r="D68" s="38"/>
      <c r="E68" s="38"/>
      <c r="F68" s="18" t="str">
        <f>IF(Table_Styles[[#This Row],[Font Family]]&lt;&gt;"",Table_Styles[[#This Row],[Font Family]],IF(Table_Styles[[#This Row],[Font Family Default]]&lt;&gt;"",Table_Styles[[#This Row],[Font Family Default]],""))</f>
        <v/>
      </c>
      <c r="G68" s="38"/>
      <c r="H68" s="38"/>
      <c r="I68" s="18" t="str">
        <f>IF(Table_Styles[[#This Row],[Font Size]]&lt;&gt;"",Table_Styles[[#This Row],[Font Size]],IF(Table_Styles[[#This Row],[Font Size Default]]&lt;&gt;"",Table_Styles[[#This Row],[Font Size Default]],""))</f>
        <v/>
      </c>
      <c r="J68" s="38"/>
      <c r="K68" s="38"/>
      <c r="L68" s="18" t="str">
        <f>IF(Table_Styles[[#This Row],[Font Weight]]&lt;&gt;"",Table_Styles[[#This Row],[Font Weight]],IF(Table_Styles[[#This Row],[Font Weight Default]]&lt;&gt;"",Table_Styles[[#This Row],[Font Weight Default]],""))</f>
        <v/>
      </c>
      <c r="M68" s="38"/>
      <c r="N68" s="38"/>
      <c r="O68" s="18" t="str">
        <f>IF(Table_Styles[[#This Row],[Colour]]&lt;&gt;"",Table_Styles[[#This Row],[Colour]],IF(Table_Styles[[#This Row],[Colour Default]]&lt;&gt;"",Table_Styles[[#This Row],[Colour Default]],""))</f>
        <v/>
      </c>
      <c r="P68" s="38"/>
      <c r="Q68" s="38"/>
      <c r="R68" s="18" t="str">
        <f>IF(Table_Styles[[#This Row],[Background]]&lt;&gt;"",Table_Styles[[#This Row],[Background]],IF(Table_Styles[[#This Row],[Background Default]]&lt;&gt;"",Table_Styles[[#This Row],[Background Default]],""))</f>
        <v/>
      </c>
      <c r="S68" s="38"/>
      <c r="T68" s="38"/>
      <c r="U68" s="18" t="str">
        <f>IF(Table_Styles[[#This Row],[Border]]&lt;&gt;"",Table_Styles[[#This Row],[Border]],IF(Table_Styles[[#This Row],[Border Default]]&lt;&gt;"",Table_Styles[[#This Row],[Border Default]],""))</f>
        <v/>
      </c>
      <c r="V68" s="38"/>
      <c r="W68" s="38"/>
      <c r="X68" s="18" t="str">
        <f>IF(Table_Styles[[#This Row],[Border Radius]]&lt;&gt;"",Table_Styles[[#This Row],[Border Radius]],IF(Table_Styles[[#This Row],[Border Radius Default]]&lt;&gt;"",Table_Styles[[#This Row],[Border Radius Default]],""))</f>
        <v/>
      </c>
      <c r="Y68" s="38"/>
      <c r="Z68" s="40" t="s">
        <v>656</v>
      </c>
      <c r="AA68" s="18" t="str">
        <f>IF(Table_Styles[[#This Row],[MT]]&lt;&gt;"",Table_Styles[[#This Row],[MT]],IF(Table_Styles[[#This Row],[MT Default]]&lt;&gt;"",Table_Styles[[#This Row],[MT Default]],""))</f>
        <v>10px</v>
      </c>
      <c r="AB68" s="38"/>
      <c r="AC68" s="38"/>
      <c r="AD68" s="18" t="str">
        <f>IF(Table_Styles[[#This Row],[MR]]&lt;&gt;"",Table_Styles[[#This Row],[MR]],IF(Table_Styles[[#This Row],[MR Default]]&lt;&gt;"",Table_Styles[[#This Row],[MR Default]],""))</f>
        <v/>
      </c>
      <c r="AE68" s="38"/>
      <c r="AF68" s="38"/>
      <c r="AG68" s="18" t="str">
        <f>IF(Table_Styles[[#This Row],[MB]]&lt;&gt;"",Table_Styles[[#This Row],[MB]],IF(Table_Styles[[#This Row],[MB Default]]&lt;&gt;"",Table_Styles[[#This Row],[MB Default]],""))</f>
        <v/>
      </c>
      <c r="AH68" s="38"/>
      <c r="AI68" s="38"/>
      <c r="AJ68" s="18" t="str">
        <f>IF(Table_Styles[[#This Row],[ML]]&lt;&gt;"",Table_Styles[[#This Row],[ML]],IF(Table_Styles[[#This Row],[ML Default]]&lt;&gt;"",Table_Styles[[#This Row],[ML Default]],""))</f>
        <v/>
      </c>
      <c r="AK68" s="38"/>
      <c r="AL68" s="38"/>
      <c r="AM68" s="18" t="str">
        <f>IF(Table_Styles[[#This Row],[PT]]&lt;&gt;"",Table_Styles[[#This Row],[PT]],IF(Table_Styles[[#This Row],[PT Default]]&lt;&gt;"",Table_Styles[[#This Row],[PT Default]],""))</f>
        <v/>
      </c>
      <c r="AN68" s="38"/>
      <c r="AO68" s="38"/>
      <c r="AP68" s="18" t="str">
        <f>IF(Table_Styles[[#This Row],[PR]]&lt;&gt;"",Table_Styles[[#This Row],[PR]],IF(Table_Styles[[#This Row],[PR Default]]&lt;&gt;"",Table_Styles[[#This Row],[PR Default]],""))</f>
        <v/>
      </c>
      <c r="AQ68" s="38"/>
      <c r="AR68" s="38"/>
      <c r="AS68" s="18" t="str">
        <f>IF(Table_Styles[[#This Row],[PB]]&lt;&gt;"",Table_Styles[[#This Row],[PB]],IF(Table_Styles[[#This Row],[PB Default]]&lt;&gt;"",Table_Styles[[#This Row],[PB Default]],""))</f>
        <v/>
      </c>
      <c r="AT68" s="38"/>
      <c r="AU68" s="38"/>
      <c r="AV68" s="18" t="str">
        <f>IF(Table_Styles[[#This Row],[PL]]&lt;&gt;"",Table_Styles[[#This Row],[PL]],IF(Table_Styles[[#This Row],[PL Default]]&lt;&gt;"",Table_Styles[[#This Row],[PL Default]],""))</f>
        <v/>
      </c>
      <c r="AW68" s="38"/>
      <c r="AX68" s="38"/>
      <c r="AY68" s="18" t="str">
        <f>IF(Table_Styles[[#This Row],[BT]]&lt;&gt;"",Table_Styles[[#This Row],[BT]],IF(Table_Styles[[#This Row],[BT Default]]&lt;&gt;"",Table_Styles[[#This Row],[BT Default]],""))</f>
        <v/>
      </c>
      <c r="AZ68" s="38"/>
      <c r="BA68" s="38"/>
      <c r="BB68" s="18" t="str">
        <f>IF(Table_Styles[[#This Row],[BR]]&lt;&gt;"",Table_Styles[[#This Row],[BR]],IF(Table_Styles[[#This Row],[BR Default]]&lt;&gt;"",Table_Styles[[#This Row],[BR Default]],""))</f>
        <v/>
      </c>
      <c r="BC68" s="38"/>
      <c r="BD68" s="38"/>
      <c r="BE68" s="18" t="str">
        <f>IF(Table_Styles[[#This Row],[BB]]&lt;&gt;"",Table_Styles[[#This Row],[BB]],IF(Table_Styles[[#This Row],[BB Default]]&lt;&gt;"",Table_Styles[[#This Row],[BB Default]],""))</f>
        <v/>
      </c>
      <c r="BF68" s="38"/>
      <c r="BG68" s="38"/>
      <c r="BH68" s="18" t="str">
        <f>IF(Table_Styles[[#This Row],[BL]]&lt;&gt;"",Table_Styles[[#This Row],[BL]],IF(Table_Styles[[#This Row],[BL Default]]&lt;&gt;"",Table_Styles[[#This Row],[BL Default]],""))</f>
        <v/>
      </c>
      <c r="BI68" s="38"/>
      <c r="BJ68" s="38"/>
      <c r="BK68" s="18" t="str">
        <f>IF(Table_Styles[[#This Row],[Width]]&lt;&gt;"",Table_Styles[[#This Row],[Width]],IF(Table_Styles[[#This Row],[Width Default]]&lt;&gt;"",Table_Styles[[#This Row],[Width Default]],""))</f>
        <v/>
      </c>
      <c r="BL68" s="38"/>
      <c r="BM68" s="40"/>
      <c r="BN68" s="18" t="str">
        <f>IF(Table_Styles[[#This Row],[Height]]&lt;&gt;"",Table_Styles[[#This Row],[Height]],IF(Table_Styles[[#This Row],[Height Default]]&lt;&gt;"",Table_Styles[[#This Row],[Height Default]],""))</f>
        <v/>
      </c>
      <c r="BO68" s="18"/>
      <c r="BP68" s="18"/>
      <c r="BQ68" s="18" t="str">
        <f>IF(Table_Styles[[#This Row],[Top]]&lt;&gt;"",Table_Styles[[#This Row],[Top]],IF(Table_Styles[[#This Row],[Top Default]]&lt;&gt;"",Table_Styles[[#This Row],[Top Default]],""))</f>
        <v/>
      </c>
      <c r="BR68" s="18"/>
      <c r="BS68" s="18"/>
      <c r="BT68" s="18" t="str">
        <f>IF(Table_Styles[[#This Row],[Right]]&lt;&gt;"",Table_Styles[[#This Row],[Right]],IF(Table_Styles[[#This Row],[Right Default]]&lt;&gt;"",Table_Styles[[#This Row],[Right Default]],""))</f>
        <v/>
      </c>
      <c r="BU68" s="18"/>
      <c r="BV68" s="18"/>
      <c r="BW68" s="18" t="str">
        <f>IF(Table_Styles[[#This Row],[Bottom]]&lt;&gt;"",Table_Styles[[#This Row],[Bottom]],IF(Table_Styles[[#This Row],[Bottom Default]]&lt;&gt;"",Table_Styles[[#This Row],[Bottom Default]],""))</f>
        <v/>
      </c>
      <c r="BX68" s="18"/>
      <c r="BY68" s="18"/>
      <c r="BZ68" s="18" t="str">
        <f>IF(Table_Styles[[#This Row],[Left]]&lt;&gt;"",Table_Styles[[#This Row],[Left]],IF(Table_Styles[[#This Row],[Left Default]]&lt;&gt;"",Table_Styles[[#This Row],[Left Default]],""))</f>
        <v/>
      </c>
      <c r="CA68" s="38"/>
      <c r="CB68" s="20" t="str">
        <f>IF(AND(Table_Styles[[#This Row],[Selector]]&lt;&gt;"",Table_Styles[[#This Row],[Font Family Used]]&lt;&gt;"",Table_Styles[[#This Row],[Font Weight Used]]&lt;&gt;""),Table_Styles[[#This Row],[Font Family Used]]&amp;" "&amp;Table_Styles[[#This Row],[Font Weight Used]],"")</f>
        <v/>
      </c>
      <c r="CC68" s="20" t="str">
        <f ca="1">IF(AND(Table_Styles[[#This Row],[Selector]],COUNTIF(OFFSET(CC:CC,0,0,ROW()-1,1),"="&amp;Table_Styles[[#This Row],[Font]])=0),Table_Styles[[#This Row],[Font]],"")</f>
        <v/>
      </c>
      <c r="CD68" s="20" t="str">
        <f ca="1">IF(Table_Styles[[#This Row],[Unique Font]]&lt;&gt;"",
"{""fontFamily"":"""&amp;Table_Styles[[#This Row],[Font Family Used]]&amp;""",""fontWeight"":"&amp;Table_Styles[[#This Row],[Font Weight Used]]&amp;"}","")</f>
        <v/>
      </c>
      <c r="CE6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8" s="20" t="str">
        <f>IF(AND(Table_Styles[[#This Row],[Selector]]&lt;&gt;"", Table_Styles[[#This Row],[Config Properties]]&lt;&gt;""),
Table_Styles[[#This Row],[Selector]]&amp;" { "&amp;Table_Styles[[#This Row],[Config Properties]]&amp;" }","")</f>
        <v>formly-field radio-field { margin-top: 10px }</v>
      </c>
      <c r="CG68" s="20" t="str">
        <f xml:space="preserve">
SUBSTITUTE(SUBSTITUTE(SUBSTITUTE(SUBSTITUTE(SUBSTITUTE(SUBSTITUTE(SUBSTITUTE(SUBSTITUTE(Table_Styles[[#This Row],[Config]],
" {","{"),
"{ ","{"),
" }","}"),
"} ","}"),
" ,",","),
", ",","),
" :",":"),
": ",":")</f>
        <v>formly-field radio-field{margin-top:10px}</v>
      </c>
    </row>
    <row r="69" spans="2:85" ht="21" customHeight="1">
      <c r="B69" s="41" t="s">
        <v>19</v>
      </c>
      <c r="C69" s="92" t="s">
        <v>769</v>
      </c>
      <c r="D69" s="38"/>
      <c r="E69" s="38" t="str">
        <f>Settings_Styling_Font_Body_Text</f>
        <v>Open Sans</v>
      </c>
      <c r="F69" s="18" t="str">
        <f>IF(Table_Styles[[#This Row],[Font Family]]&lt;&gt;"",Table_Styles[[#This Row],[Font Family]],IF(Table_Styles[[#This Row],[Font Family Default]]&lt;&gt;"",Table_Styles[[#This Row],[Font Family Default]],""))</f>
        <v>Open Sans</v>
      </c>
      <c r="G69" s="38"/>
      <c r="H69" s="94" t="s">
        <v>633</v>
      </c>
      <c r="I69" s="18" t="str">
        <f>IF(Table_Styles[[#This Row],[Font Size]]&lt;&gt;"",Table_Styles[[#This Row],[Font Size]],IF(Table_Styles[[#This Row],[Font Size Default]]&lt;&gt;"",Table_Styles[[#This Row],[Font Size Default]],""))</f>
        <v>15px</v>
      </c>
      <c r="J69" s="38"/>
      <c r="K69" s="38">
        <f>Settings_Styling_Font_Weight_Body_Text</f>
        <v>400</v>
      </c>
      <c r="L69" s="18">
        <f>IF(Table_Styles[[#This Row],[Font Weight]]&lt;&gt;"",Table_Styles[[#This Row],[Font Weight]],IF(Table_Styles[[#This Row],[Font Weight Default]]&lt;&gt;"",Table_Styles[[#This Row],[Font Weight Default]],""))</f>
        <v>400</v>
      </c>
      <c r="M69" s="38"/>
      <c r="N69" s="38" t="str">
        <f>Colour_Foreground_1</f>
        <v>#2F3132</v>
      </c>
      <c r="O69" s="18" t="str">
        <f>IF(Table_Styles[[#This Row],[Colour]]&lt;&gt;"",Table_Styles[[#This Row],[Colour]],IF(Table_Styles[[#This Row],[Colour Default]]&lt;&gt;"",Table_Styles[[#This Row],[Colour Default]],""))</f>
        <v>#2F3132</v>
      </c>
      <c r="P69" s="38"/>
      <c r="Q69" s="38"/>
      <c r="R69" s="18" t="str">
        <f>IF(Table_Styles[[#This Row],[Background]]&lt;&gt;"",Table_Styles[[#This Row],[Background]],IF(Table_Styles[[#This Row],[Background Default]]&lt;&gt;"",Table_Styles[[#This Row],[Background Default]],""))</f>
        <v/>
      </c>
      <c r="S69" s="38"/>
      <c r="T69" s="38"/>
      <c r="U69" s="18" t="str">
        <f>IF(Table_Styles[[#This Row],[Border]]&lt;&gt;"",Table_Styles[[#This Row],[Border]],IF(Table_Styles[[#This Row],[Border Default]]&lt;&gt;"",Table_Styles[[#This Row],[Border Default]],""))</f>
        <v/>
      </c>
      <c r="V69" s="38"/>
      <c r="W69" s="38"/>
      <c r="X69" s="18" t="str">
        <f>IF(Table_Styles[[#This Row],[Border Radius]]&lt;&gt;"",Table_Styles[[#This Row],[Border Radius]],IF(Table_Styles[[#This Row],[Border Radius Default]]&lt;&gt;"",Table_Styles[[#This Row],[Border Radius Default]],""))</f>
        <v/>
      </c>
      <c r="Y69" s="38"/>
      <c r="Z69" s="38"/>
      <c r="AA69" s="18" t="str">
        <f>IF(Table_Styles[[#This Row],[MT]]&lt;&gt;"",Table_Styles[[#This Row],[MT]],IF(Table_Styles[[#This Row],[MT Default]]&lt;&gt;"",Table_Styles[[#This Row],[MT Default]],""))</f>
        <v/>
      </c>
      <c r="AB69" s="38"/>
      <c r="AC69" s="38"/>
      <c r="AD69" s="18" t="str">
        <f>IF(Table_Styles[[#This Row],[MR]]&lt;&gt;"",Table_Styles[[#This Row],[MR]],IF(Table_Styles[[#This Row],[MR Default]]&lt;&gt;"",Table_Styles[[#This Row],[MR Default]],""))</f>
        <v/>
      </c>
      <c r="AE69" s="38"/>
      <c r="AF69" s="40" t="s">
        <v>718</v>
      </c>
      <c r="AG69" s="18" t="str">
        <f>IF(Table_Styles[[#This Row],[MB]]&lt;&gt;"",Table_Styles[[#This Row],[MB]],IF(Table_Styles[[#This Row],[MB Default]]&lt;&gt;"",Table_Styles[[#This Row],[MB Default]],""))</f>
        <v>3px</v>
      </c>
      <c r="AH69" s="38"/>
      <c r="AI69" s="40" t="s">
        <v>656</v>
      </c>
      <c r="AJ69" s="18" t="str">
        <f>IF(Table_Styles[[#This Row],[ML]]&lt;&gt;"",Table_Styles[[#This Row],[ML]],IF(Table_Styles[[#This Row],[ML Default]]&lt;&gt;"",Table_Styles[[#This Row],[ML Default]],""))</f>
        <v>10px</v>
      </c>
      <c r="AK69" s="38"/>
      <c r="AL69" s="38"/>
      <c r="AM69" s="18" t="str">
        <f>IF(Table_Styles[[#This Row],[PT]]&lt;&gt;"",Table_Styles[[#This Row],[PT]],IF(Table_Styles[[#This Row],[PT Default]]&lt;&gt;"",Table_Styles[[#This Row],[PT Default]],""))</f>
        <v/>
      </c>
      <c r="AN69" s="38"/>
      <c r="AO69" s="38"/>
      <c r="AP69" s="18" t="str">
        <f>IF(Table_Styles[[#This Row],[PR]]&lt;&gt;"",Table_Styles[[#This Row],[PR]],IF(Table_Styles[[#This Row],[PR Default]]&lt;&gt;"",Table_Styles[[#This Row],[PR Default]],""))</f>
        <v/>
      </c>
      <c r="AQ69" s="38"/>
      <c r="AR69" s="38"/>
      <c r="AS69" s="18" t="str">
        <f>IF(Table_Styles[[#This Row],[PB]]&lt;&gt;"",Table_Styles[[#This Row],[PB]],IF(Table_Styles[[#This Row],[PB Default]]&lt;&gt;"",Table_Styles[[#This Row],[PB Default]],""))</f>
        <v/>
      </c>
      <c r="AT69" s="38"/>
      <c r="AU69" s="38"/>
      <c r="AV69" s="18" t="str">
        <f>IF(Table_Styles[[#This Row],[PL]]&lt;&gt;"",Table_Styles[[#This Row],[PL]],IF(Table_Styles[[#This Row],[PL Default]]&lt;&gt;"",Table_Styles[[#This Row],[PL Default]],""))</f>
        <v/>
      </c>
      <c r="AW69" s="38"/>
      <c r="AX69" s="38"/>
      <c r="AY69" s="18" t="str">
        <f>IF(Table_Styles[[#This Row],[BT]]&lt;&gt;"",Table_Styles[[#This Row],[BT]],IF(Table_Styles[[#This Row],[BT Default]]&lt;&gt;"",Table_Styles[[#This Row],[BT Default]],""))</f>
        <v/>
      </c>
      <c r="AZ69" s="38"/>
      <c r="BA69" s="38"/>
      <c r="BB69" s="18" t="str">
        <f>IF(Table_Styles[[#This Row],[BR]]&lt;&gt;"",Table_Styles[[#This Row],[BR]],IF(Table_Styles[[#This Row],[BR Default]]&lt;&gt;"",Table_Styles[[#This Row],[BR Default]],""))</f>
        <v/>
      </c>
      <c r="BC69" s="38"/>
      <c r="BD69" s="38"/>
      <c r="BE69" s="18" t="str">
        <f>IF(Table_Styles[[#This Row],[BB]]&lt;&gt;"",Table_Styles[[#This Row],[BB]],IF(Table_Styles[[#This Row],[BB Default]]&lt;&gt;"",Table_Styles[[#This Row],[BB Default]],""))</f>
        <v/>
      </c>
      <c r="BF69" s="38"/>
      <c r="BG69" s="38"/>
      <c r="BH69" s="18" t="str">
        <f>IF(Table_Styles[[#This Row],[BL]]&lt;&gt;"",Table_Styles[[#This Row],[BL]],IF(Table_Styles[[#This Row],[BL Default]]&lt;&gt;"",Table_Styles[[#This Row],[BL Default]],""))</f>
        <v/>
      </c>
      <c r="BI69" s="38"/>
      <c r="BJ69" s="38"/>
      <c r="BK69" s="18" t="str">
        <f>IF(Table_Styles[[#This Row],[Width]]&lt;&gt;"",Table_Styles[[#This Row],[Width]],IF(Table_Styles[[#This Row],[Width Default]]&lt;&gt;"",Table_Styles[[#This Row],[Width Default]],""))</f>
        <v/>
      </c>
      <c r="BL69" s="38"/>
      <c r="BM69" s="38"/>
      <c r="BN69" s="18" t="str">
        <f>IF(Table_Styles[[#This Row],[Height]]&lt;&gt;"",Table_Styles[[#This Row],[Height]],IF(Table_Styles[[#This Row],[Height Default]]&lt;&gt;"",Table_Styles[[#This Row],[Height Default]],""))</f>
        <v/>
      </c>
      <c r="BO69" s="18"/>
      <c r="BP69" s="18"/>
      <c r="BQ69" s="18" t="str">
        <f>IF(Table_Styles[[#This Row],[Top]]&lt;&gt;"",Table_Styles[[#This Row],[Top]],IF(Table_Styles[[#This Row],[Top Default]]&lt;&gt;"",Table_Styles[[#This Row],[Top Default]],""))</f>
        <v/>
      </c>
      <c r="BR69" s="18"/>
      <c r="BS69" s="18"/>
      <c r="BT69" s="18" t="str">
        <f>IF(Table_Styles[[#This Row],[Right]]&lt;&gt;"",Table_Styles[[#This Row],[Right]],IF(Table_Styles[[#This Row],[Right Default]]&lt;&gt;"",Table_Styles[[#This Row],[Right Default]],""))</f>
        <v/>
      </c>
      <c r="BU69" s="18"/>
      <c r="BV69" s="18"/>
      <c r="BW69" s="18" t="str">
        <f>IF(Table_Styles[[#This Row],[Bottom]]&lt;&gt;"",Table_Styles[[#This Row],[Bottom]],IF(Table_Styles[[#This Row],[Bottom Default]]&lt;&gt;"",Table_Styles[[#This Row],[Bottom Default]],""))</f>
        <v/>
      </c>
      <c r="BX69" s="18"/>
      <c r="BY69" s="18"/>
      <c r="BZ69" s="18" t="str">
        <f>IF(Table_Styles[[#This Row],[Left]]&lt;&gt;"",Table_Styles[[#This Row],[Left]],IF(Table_Styles[[#This Row],[Left Default]]&lt;&gt;"",Table_Styles[[#This Row],[Left Default]],""))</f>
        <v/>
      </c>
      <c r="CA69" s="38"/>
      <c r="CB69" s="20" t="str">
        <f>IF(AND(Table_Styles[[#This Row],[Selector]]&lt;&gt;"",Table_Styles[[#This Row],[Font Family Used]]&lt;&gt;"",Table_Styles[[#This Row],[Font Weight Used]]&lt;&gt;""),Table_Styles[[#This Row],[Font Family Used]]&amp;" "&amp;Table_Styles[[#This Row],[Font Weight Used]],"")</f>
        <v>Open Sans 400</v>
      </c>
      <c r="CC69" s="20" t="str">
        <f ca="1">IF(AND(Table_Styles[[#This Row],[Selector]],COUNTIF(OFFSET(CC:CC,0,0,ROW()-1,1),"="&amp;Table_Styles[[#This Row],[Font]])=0),Table_Styles[[#This Row],[Font]],"")</f>
        <v/>
      </c>
      <c r="CD69" s="20" t="str">
        <f ca="1">IF(Table_Styles[[#This Row],[Unique Font]]&lt;&gt;"",
"{""fontFamily"":"""&amp;Table_Styles[[#This Row],[Font Family Used]]&amp;""",""fontWeight"":"&amp;Table_Styles[[#This Row],[Font Weight Used]]&amp;"}","")</f>
        <v/>
      </c>
      <c r="CE6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#2F3132;margin-bottom: 3px;margin-left: 10px</v>
      </c>
      <c r="CF69" s="20" t="str">
        <f>IF(AND(Table_Styles[[#This Row],[Selector]]&lt;&gt;"", Table_Styles[[#This Row],[Config Properties]]&lt;&gt;""),
Table_Styles[[#This Row],[Selector]]&amp;" { "&amp;Table_Styles[[#This Row],[Config Properties]]&amp;" }","")</f>
        <v>formly-field .radio label { font-family: 'Open Sans';font-size: 15px;font-weight: 400;color: #2F3132;margin-bottom: 3px;margin-left: 10px }</v>
      </c>
      <c r="CG69" s="20" t="str">
        <f xml:space="preserve">
SUBSTITUTE(SUBSTITUTE(SUBSTITUTE(SUBSTITUTE(SUBSTITUTE(SUBSTITUTE(SUBSTITUTE(SUBSTITUTE(Table_Styles[[#This Row],[Config]],
" {","{"),
"{ ","{"),
" }","}"),
"} ","}"),
" ,",","),
", ",","),
" :",":"),
": ",":")</f>
        <v>formly-field .radio label{font-family:'Open Sans';font-size:15px;font-weight:400;color:#2F3132;margin-bottom:3px;margin-left:10px}</v>
      </c>
    </row>
    <row r="70" spans="2:85" ht="21" customHeight="1">
      <c r="B70" s="20" t="s">
        <v>262</v>
      </c>
      <c r="C70" s="92" t="s">
        <v>770</v>
      </c>
      <c r="D70" s="38"/>
      <c r="E70" s="38"/>
      <c r="F70" s="18" t="str">
        <f>IF(Table_Styles[[#This Row],[Font Family]]&lt;&gt;"",Table_Styles[[#This Row],[Font Family]],IF(Table_Styles[[#This Row],[Font Family Default]]&lt;&gt;"",Table_Styles[[#This Row],[Font Family Default]],""))</f>
        <v/>
      </c>
      <c r="G70" s="38"/>
      <c r="H70" s="40"/>
      <c r="I70" s="18" t="str">
        <f>IF(Table_Styles[[#This Row],[Font Size]]&lt;&gt;"",Table_Styles[[#This Row],[Font Size]],IF(Table_Styles[[#This Row],[Font Size Default]]&lt;&gt;"",Table_Styles[[#This Row],[Font Size Default]],""))</f>
        <v/>
      </c>
      <c r="J70" s="38"/>
      <c r="K70" s="38"/>
      <c r="L70" s="18" t="str">
        <f>IF(Table_Styles[[#This Row],[Font Weight]]&lt;&gt;"",Table_Styles[[#This Row],[Font Weight]],IF(Table_Styles[[#This Row],[Font Weight Default]]&lt;&gt;"",Table_Styles[[#This Row],[Font Weight Default]],""))</f>
        <v/>
      </c>
      <c r="M70" s="38"/>
      <c r="N70" s="38"/>
      <c r="O70" s="18" t="str">
        <f>IF(Table_Styles[[#This Row],[Colour]]&lt;&gt;"",Table_Styles[[#This Row],[Colour]],IF(Table_Styles[[#This Row],[Colour Default]]&lt;&gt;"",Table_Styles[[#This Row],[Colour Default]],""))</f>
        <v/>
      </c>
      <c r="P70" s="38"/>
      <c r="Q70" s="38" t="str">
        <f>Colour_Background_1</f>
        <v>#FFFFFF</v>
      </c>
      <c r="R70" s="18" t="str">
        <f>IF(Table_Styles[[#This Row],[Background]]&lt;&gt;"",Table_Styles[[#This Row],[Background]],IF(Table_Styles[[#This Row],[Background Default]]&lt;&gt;"",Table_Styles[[#This Row],[Background Default]],""))</f>
        <v>#FFFFFF</v>
      </c>
      <c r="S70" s="38"/>
      <c r="T70" s="38"/>
      <c r="U70" s="18" t="str">
        <f>IF(Table_Styles[[#This Row],[Border]]&lt;&gt;"",Table_Styles[[#This Row],[Border]],IF(Table_Styles[[#This Row],[Border Default]]&lt;&gt;"",Table_Styles[[#This Row],[Border Default]],""))</f>
        <v/>
      </c>
      <c r="V70" s="38"/>
      <c r="W70" s="40" t="s">
        <v>771</v>
      </c>
      <c r="X70" s="18" t="str">
        <f>IF(Table_Styles[[#This Row],[Border Radius]]&lt;&gt;"",Table_Styles[[#This Row],[Border Radius]],IF(Table_Styles[[#This Row],[Border Radius Default]]&lt;&gt;"",Table_Styles[[#This Row],[Border Radius Default]],""))</f>
        <v>100%</v>
      </c>
      <c r="Y70" s="38"/>
      <c r="Z70" s="94" t="s">
        <v>739</v>
      </c>
      <c r="AA70" s="18" t="str">
        <f>IF(Table_Styles[[#This Row],[MT]]&lt;&gt;"",Table_Styles[[#This Row],[MT]],IF(Table_Styles[[#This Row],[MT Default]]&lt;&gt;"",Table_Styles[[#This Row],[MT Default]],""))</f>
        <v>2px</v>
      </c>
      <c r="AB70" s="38"/>
      <c r="AC70" s="38"/>
      <c r="AD70" s="18" t="str">
        <f>IF(Table_Styles[[#This Row],[MR]]&lt;&gt;"",Table_Styles[[#This Row],[MR]],IF(Table_Styles[[#This Row],[MR Default]]&lt;&gt;"",Table_Styles[[#This Row],[MR Default]],""))</f>
        <v/>
      </c>
      <c r="AE70" s="38"/>
      <c r="AF70" s="38"/>
      <c r="AG70" s="18" t="str">
        <f>IF(Table_Styles[[#This Row],[MB]]&lt;&gt;"",Table_Styles[[#This Row],[MB]],IF(Table_Styles[[#This Row],[MB Default]]&lt;&gt;"",Table_Styles[[#This Row],[MB Default]],""))</f>
        <v/>
      </c>
      <c r="AH70" s="38"/>
      <c r="AI70" s="38"/>
      <c r="AJ70" s="18" t="str">
        <f>IF(Table_Styles[[#This Row],[ML]]&lt;&gt;"",Table_Styles[[#This Row],[ML]],IF(Table_Styles[[#This Row],[ML Default]]&lt;&gt;"",Table_Styles[[#This Row],[ML Default]],""))</f>
        <v/>
      </c>
      <c r="AK70" s="38"/>
      <c r="AL70" s="38"/>
      <c r="AM70" s="18" t="str">
        <f>IF(Table_Styles[[#This Row],[PT]]&lt;&gt;"",Table_Styles[[#This Row],[PT]],IF(Table_Styles[[#This Row],[PT Default]]&lt;&gt;"",Table_Styles[[#This Row],[PT Default]],""))</f>
        <v/>
      </c>
      <c r="AN70" s="38"/>
      <c r="AO70" s="38"/>
      <c r="AP70" s="18" t="str">
        <f>IF(Table_Styles[[#This Row],[PR]]&lt;&gt;"",Table_Styles[[#This Row],[PR]],IF(Table_Styles[[#This Row],[PR Default]]&lt;&gt;"",Table_Styles[[#This Row],[PR Default]],""))</f>
        <v/>
      </c>
      <c r="AQ70" s="38"/>
      <c r="AR70" s="38"/>
      <c r="AS70" s="18" t="str">
        <f>IF(Table_Styles[[#This Row],[PB]]&lt;&gt;"",Table_Styles[[#This Row],[PB]],IF(Table_Styles[[#This Row],[PB Default]]&lt;&gt;"",Table_Styles[[#This Row],[PB Default]],""))</f>
        <v/>
      </c>
      <c r="AT70" s="38"/>
      <c r="AU70" s="38"/>
      <c r="AV70" s="18" t="str">
        <f>IF(Table_Styles[[#This Row],[PL]]&lt;&gt;"",Table_Styles[[#This Row],[PL]],IF(Table_Styles[[#This Row],[PL Default]]&lt;&gt;"",Table_Styles[[#This Row],[PL Default]],""))</f>
        <v/>
      </c>
      <c r="AW70" s="38"/>
      <c r="AX70" s="38"/>
      <c r="AY70" s="18" t="str">
        <f>IF(Table_Styles[[#This Row],[BT]]&lt;&gt;"",Table_Styles[[#This Row],[BT]],IF(Table_Styles[[#This Row],[BT Default]]&lt;&gt;"",Table_Styles[[#This Row],[BT Default]],""))</f>
        <v/>
      </c>
      <c r="AZ70" s="38"/>
      <c r="BA70" s="38"/>
      <c r="BB70" s="18" t="str">
        <f>IF(Table_Styles[[#This Row],[BR]]&lt;&gt;"",Table_Styles[[#This Row],[BR]],IF(Table_Styles[[#This Row],[BR Default]]&lt;&gt;"",Table_Styles[[#This Row],[BR Default]],""))</f>
        <v/>
      </c>
      <c r="BC70" s="38"/>
      <c r="BD70" s="38"/>
      <c r="BE70" s="18" t="str">
        <f>IF(Table_Styles[[#This Row],[BB]]&lt;&gt;"",Table_Styles[[#This Row],[BB]],IF(Table_Styles[[#This Row],[BB Default]]&lt;&gt;"",Table_Styles[[#This Row],[BB Default]],""))</f>
        <v/>
      </c>
      <c r="BF70" s="38"/>
      <c r="BG70" s="38"/>
      <c r="BH70" s="18" t="str">
        <f>IF(Table_Styles[[#This Row],[BL]]&lt;&gt;"",Table_Styles[[#This Row],[BL]],IF(Table_Styles[[#This Row],[BL Default]]&lt;&gt;"",Table_Styles[[#This Row],[BL Default]],""))</f>
        <v/>
      </c>
      <c r="BI70" s="38"/>
      <c r="BJ70" s="40" t="s">
        <v>749</v>
      </c>
      <c r="BK70" s="18" t="str">
        <f>IF(Table_Styles[[#This Row],[Width]]&lt;&gt;"",Table_Styles[[#This Row],[Width]],IF(Table_Styles[[#This Row],[Width Default]]&lt;&gt;"",Table_Styles[[#This Row],[Width Default]],""))</f>
        <v>16px</v>
      </c>
      <c r="BL70" s="38"/>
      <c r="BM70" s="40" t="s">
        <v>749</v>
      </c>
      <c r="BN70" s="18" t="str">
        <f>IF(Table_Styles[[#This Row],[Height]]&lt;&gt;"",Table_Styles[[#This Row],[Height]],IF(Table_Styles[[#This Row],[Height Default]]&lt;&gt;"",Table_Styles[[#This Row],[Height Default]],""))</f>
        <v>16px</v>
      </c>
      <c r="BO70" s="18"/>
      <c r="BP70" s="18"/>
      <c r="BQ70" s="18" t="str">
        <f>IF(Table_Styles[[#This Row],[Top]]&lt;&gt;"",Table_Styles[[#This Row],[Top]],IF(Table_Styles[[#This Row],[Top Default]]&lt;&gt;"",Table_Styles[[#This Row],[Top Default]],""))</f>
        <v/>
      </c>
      <c r="BR70" s="18"/>
      <c r="BS70" s="18"/>
      <c r="BT70" s="18" t="str">
        <f>IF(Table_Styles[[#This Row],[Right]]&lt;&gt;"",Table_Styles[[#This Row],[Right]],IF(Table_Styles[[#This Row],[Right Default]]&lt;&gt;"",Table_Styles[[#This Row],[Right Default]],""))</f>
        <v/>
      </c>
      <c r="BU70" s="18"/>
      <c r="BV70" s="18"/>
      <c r="BW70" s="18" t="str">
        <f>IF(Table_Styles[[#This Row],[Bottom]]&lt;&gt;"",Table_Styles[[#This Row],[Bottom]],IF(Table_Styles[[#This Row],[Bottom Default]]&lt;&gt;"",Table_Styles[[#This Row],[Bottom Default]],""))</f>
        <v/>
      </c>
      <c r="BX70" s="18"/>
      <c r="BY70" s="18"/>
      <c r="BZ70" s="18" t="str">
        <f>IF(Table_Styles[[#This Row],[Left]]&lt;&gt;"",Table_Styles[[#This Row],[Left]],IF(Table_Styles[[#This Row],[Left Default]]&lt;&gt;"",Table_Styles[[#This Row],[Left Default]],""))</f>
        <v/>
      </c>
      <c r="CA70" s="38"/>
      <c r="CB70" s="20" t="str">
        <f>IF(AND(Table_Styles[[#This Row],[Selector]]&lt;&gt;"",Table_Styles[[#This Row],[Font Family Used]]&lt;&gt;"",Table_Styles[[#This Row],[Font Weight Used]]&lt;&gt;""),Table_Styles[[#This Row],[Font Family Used]]&amp;" "&amp;Table_Styles[[#This Row],[Font Weight Used]],"")</f>
        <v/>
      </c>
      <c r="CC70" s="20" t="str">
        <f ca="1">IF(AND(Table_Styles[[#This Row],[Selector]],COUNTIF(OFFSET(CC:CC,0,0,ROW()-1,1),"="&amp;Table_Styles[[#This Row],[Font]])=0),Table_Styles[[#This Row],[Font]],"")</f>
        <v/>
      </c>
      <c r="CD70" s="20" t="str">
        <f ca="1">IF(Table_Styles[[#This Row],[Unique Font]]&lt;&gt;"",
"{""fontFamily"":"""&amp;Table_Styles[[#This Row],[Font Family Used]]&amp;""",""fontWeight"":"&amp;Table_Styles[[#This Row],[Font Weight Used]]&amp;"}","")</f>
        <v/>
      </c>
      <c r="CE7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#FFFFFF;border-radius: 100%;margin-top: 2px;width: 16px;height: 16px</v>
      </c>
      <c r="CF70" s="20" t="str">
        <f>IF(AND(Table_Styles[[#This Row],[Selector]]&lt;&gt;"", Table_Styles[[#This Row],[Config Properties]]&lt;&gt;""),
Table_Styles[[#This Row],[Selector]]&amp;" { "&amp;Table_Styles[[#This Row],[Config Properties]]&amp;" }","")</f>
        <v>formly-field .radio input[type=radio] ~ .check { background: #FFFFFF;border-radius: 100%;margin-top: 2px;width: 16px;height: 16px }</v>
      </c>
      <c r="CG70" s="20" t="str">
        <f xml:space="preserve">
SUBSTITUTE(SUBSTITUTE(SUBSTITUTE(SUBSTITUTE(SUBSTITUTE(SUBSTITUTE(SUBSTITUTE(SUBSTITUTE(Table_Styles[[#This Row],[Config]],
" {","{"),
"{ ","{"),
" }","}"),
"} ","}"),
" ,",","),
", ",","),
" :",":"),
": ",":")</f>
        <v>formly-field .radio input[type=radio] ~ .check{background:#FFFFFF;border-radius:100%;margin-top:2px;width:16px;height:16px}</v>
      </c>
    </row>
    <row r="71" spans="2:85" ht="21" customHeight="1">
      <c r="B71" s="20" t="s">
        <v>772</v>
      </c>
      <c r="C71" s="92" t="s">
        <v>773</v>
      </c>
      <c r="D71" s="38"/>
      <c r="E71" s="38"/>
      <c r="F71" s="18" t="str">
        <f>IF(Table_Styles[[#This Row],[Font Family]]&lt;&gt;"",Table_Styles[[#This Row],[Font Family]],IF(Table_Styles[[#This Row],[Font Family Default]]&lt;&gt;"",Table_Styles[[#This Row],[Font Family Default]],""))</f>
        <v/>
      </c>
      <c r="G71" s="38"/>
      <c r="H71" s="40"/>
      <c r="I71" s="18" t="str">
        <f>IF(Table_Styles[[#This Row],[Font Size]]&lt;&gt;"",Table_Styles[[#This Row],[Font Size]],IF(Table_Styles[[#This Row],[Font Size Default]]&lt;&gt;"",Table_Styles[[#This Row],[Font Size Default]],""))</f>
        <v/>
      </c>
      <c r="J71" s="38"/>
      <c r="K71" s="38"/>
      <c r="L71" s="18" t="str">
        <f>IF(Table_Styles[[#This Row],[Font Weight]]&lt;&gt;"",Table_Styles[[#This Row],[Font Weight]],IF(Table_Styles[[#This Row],[Font Weight Default]]&lt;&gt;"",Table_Styles[[#This Row],[Font Weight Default]],""))</f>
        <v/>
      </c>
      <c r="M71" s="38"/>
      <c r="N71" s="38"/>
      <c r="O71" s="18" t="str">
        <f>IF(Table_Styles[[#This Row],[Colour]]&lt;&gt;"",Table_Styles[[#This Row],[Colour]],IF(Table_Styles[[#This Row],[Colour Default]]&lt;&gt;"",Table_Styles[[#This Row],[Colour Default]],""))</f>
        <v/>
      </c>
      <c r="P71" s="38"/>
      <c r="Q71" s="94" t="str">
        <f>Colour_Accent_1</f>
        <v>#042361</v>
      </c>
      <c r="R71" s="18" t="str">
        <f>IF(Table_Styles[[#This Row],[Background]]&lt;&gt;"",Table_Styles[[#This Row],[Background]],IF(Table_Styles[[#This Row],[Background Default]]&lt;&gt;"",Table_Styles[[#This Row],[Background Default]],""))</f>
        <v>#042361</v>
      </c>
      <c r="S71" s="38"/>
      <c r="T71" s="38"/>
      <c r="U71" s="18" t="str">
        <f>IF(Table_Styles[[#This Row],[Border]]&lt;&gt;"",Table_Styles[[#This Row],[Border]],IF(Table_Styles[[#This Row],[Border Default]]&lt;&gt;"",Table_Styles[[#This Row],[Border Default]],""))</f>
        <v/>
      </c>
      <c r="V71" s="38"/>
      <c r="W71" s="40" t="s">
        <v>771</v>
      </c>
      <c r="X71" s="18" t="str">
        <f>IF(Table_Styles[[#This Row],[Border Radius]]&lt;&gt;"",Table_Styles[[#This Row],[Border Radius]],IF(Table_Styles[[#This Row],[Border Radius Default]]&lt;&gt;"",Table_Styles[[#This Row],[Border Radius Default]],""))</f>
        <v>100%</v>
      </c>
      <c r="Y71" s="38"/>
      <c r="Z71" s="94" t="s">
        <v>753</v>
      </c>
      <c r="AA71" s="18" t="str">
        <f>IF(Table_Styles[[#This Row],[MT]]&lt;&gt;"",Table_Styles[[#This Row],[MT]],IF(Table_Styles[[#This Row],[MT Default]]&lt;&gt;"",Table_Styles[[#This Row],[MT Default]],""))</f>
        <v>4px</v>
      </c>
      <c r="AB71" s="38"/>
      <c r="AC71" s="38"/>
      <c r="AD71" s="18" t="str">
        <f>IF(Table_Styles[[#This Row],[MR]]&lt;&gt;"",Table_Styles[[#This Row],[MR]],IF(Table_Styles[[#This Row],[MR Default]]&lt;&gt;"",Table_Styles[[#This Row],[MR Default]],""))</f>
        <v/>
      </c>
      <c r="AE71" s="38"/>
      <c r="AF71" s="38"/>
      <c r="AG71" s="18" t="str">
        <f>IF(Table_Styles[[#This Row],[MB]]&lt;&gt;"",Table_Styles[[#This Row],[MB]],IF(Table_Styles[[#This Row],[MB Default]]&lt;&gt;"",Table_Styles[[#This Row],[MB Default]],""))</f>
        <v/>
      </c>
      <c r="AH71" s="38"/>
      <c r="AI71" s="40" t="s">
        <v>753</v>
      </c>
      <c r="AJ71" s="18" t="str">
        <f>IF(Table_Styles[[#This Row],[ML]]&lt;&gt;"",Table_Styles[[#This Row],[ML]],IF(Table_Styles[[#This Row],[ML Default]]&lt;&gt;"",Table_Styles[[#This Row],[ML Default]],""))</f>
        <v>4px</v>
      </c>
      <c r="AK71" s="38"/>
      <c r="AL71" s="38"/>
      <c r="AM71" s="18" t="str">
        <f>IF(Table_Styles[[#This Row],[PT]]&lt;&gt;"",Table_Styles[[#This Row],[PT]],IF(Table_Styles[[#This Row],[PT Default]]&lt;&gt;"",Table_Styles[[#This Row],[PT Default]],""))</f>
        <v/>
      </c>
      <c r="AN71" s="38"/>
      <c r="AO71" s="38"/>
      <c r="AP71" s="18" t="str">
        <f>IF(Table_Styles[[#This Row],[PR]]&lt;&gt;"",Table_Styles[[#This Row],[PR]],IF(Table_Styles[[#This Row],[PR Default]]&lt;&gt;"",Table_Styles[[#This Row],[PR Default]],""))</f>
        <v/>
      </c>
      <c r="AQ71" s="38"/>
      <c r="AR71" s="38"/>
      <c r="AS71" s="18" t="str">
        <f>IF(Table_Styles[[#This Row],[PB]]&lt;&gt;"",Table_Styles[[#This Row],[PB]],IF(Table_Styles[[#This Row],[PB Default]]&lt;&gt;"",Table_Styles[[#This Row],[PB Default]],""))</f>
        <v/>
      </c>
      <c r="AT71" s="38"/>
      <c r="AU71" s="38"/>
      <c r="AV71" s="18" t="str">
        <f>IF(Table_Styles[[#This Row],[PL]]&lt;&gt;"",Table_Styles[[#This Row],[PL]],IF(Table_Styles[[#This Row],[PL Default]]&lt;&gt;"",Table_Styles[[#This Row],[PL Default]],""))</f>
        <v/>
      </c>
      <c r="AW71" s="38"/>
      <c r="AX71" s="38"/>
      <c r="AY71" s="18" t="str">
        <f>IF(Table_Styles[[#This Row],[BT]]&lt;&gt;"",Table_Styles[[#This Row],[BT]],IF(Table_Styles[[#This Row],[BT Default]]&lt;&gt;"",Table_Styles[[#This Row],[BT Default]],""))</f>
        <v/>
      </c>
      <c r="AZ71" s="38"/>
      <c r="BA71" s="38"/>
      <c r="BB71" s="18" t="str">
        <f>IF(Table_Styles[[#This Row],[BR]]&lt;&gt;"",Table_Styles[[#This Row],[BR]],IF(Table_Styles[[#This Row],[BR Default]]&lt;&gt;"",Table_Styles[[#This Row],[BR Default]],""))</f>
        <v/>
      </c>
      <c r="BC71" s="38"/>
      <c r="BD71" s="38"/>
      <c r="BE71" s="18" t="str">
        <f>IF(Table_Styles[[#This Row],[BB]]&lt;&gt;"",Table_Styles[[#This Row],[BB]],IF(Table_Styles[[#This Row],[BB Default]]&lt;&gt;"",Table_Styles[[#This Row],[BB Default]],""))</f>
        <v/>
      </c>
      <c r="BF71" s="38"/>
      <c r="BG71" s="38"/>
      <c r="BH71" s="18" t="str">
        <f>IF(Table_Styles[[#This Row],[BL]]&lt;&gt;"",Table_Styles[[#This Row],[BL]],IF(Table_Styles[[#This Row],[BL Default]]&lt;&gt;"",Table_Styles[[#This Row],[BL Default]],""))</f>
        <v/>
      </c>
      <c r="BI71" s="38"/>
      <c r="BJ71" s="40" t="s">
        <v>774</v>
      </c>
      <c r="BK71" s="18" t="str">
        <f>IF(Table_Styles[[#This Row],[Width]]&lt;&gt;"",Table_Styles[[#This Row],[Width]],IF(Table_Styles[[#This Row],[Width Default]]&lt;&gt;"",Table_Styles[[#This Row],[Width Default]],""))</f>
        <v>8px</v>
      </c>
      <c r="BL71" s="38"/>
      <c r="BM71" s="40" t="s">
        <v>774</v>
      </c>
      <c r="BN71" s="18" t="str">
        <f>IF(Table_Styles[[#This Row],[Height]]&lt;&gt;"",Table_Styles[[#This Row],[Height]],IF(Table_Styles[[#This Row],[Height Default]]&lt;&gt;"",Table_Styles[[#This Row],[Height Default]],""))</f>
        <v>8px</v>
      </c>
      <c r="BO71" s="18"/>
      <c r="BP71" s="18"/>
      <c r="BQ71" s="18" t="str">
        <f>IF(Table_Styles[[#This Row],[Top]]&lt;&gt;"",Table_Styles[[#This Row],[Top]],IF(Table_Styles[[#This Row],[Top Default]]&lt;&gt;"",Table_Styles[[#This Row],[Top Default]],""))</f>
        <v/>
      </c>
      <c r="BR71" s="18"/>
      <c r="BS71" s="18"/>
      <c r="BT71" s="18" t="str">
        <f>IF(Table_Styles[[#This Row],[Right]]&lt;&gt;"",Table_Styles[[#This Row],[Right]],IF(Table_Styles[[#This Row],[Right Default]]&lt;&gt;"",Table_Styles[[#This Row],[Right Default]],""))</f>
        <v/>
      </c>
      <c r="BU71" s="18"/>
      <c r="BV71" s="18"/>
      <c r="BW71" s="18" t="str">
        <f>IF(Table_Styles[[#This Row],[Bottom]]&lt;&gt;"",Table_Styles[[#This Row],[Bottom]],IF(Table_Styles[[#This Row],[Bottom Default]]&lt;&gt;"",Table_Styles[[#This Row],[Bottom Default]],""))</f>
        <v/>
      </c>
      <c r="BX71" s="18"/>
      <c r="BY71" s="18"/>
      <c r="BZ71" s="18" t="str">
        <f>IF(Table_Styles[[#This Row],[Left]]&lt;&gt;"",Table_Styles[[#This Row],[Left]],IF(Table_Styles[[#This Row],[Left Default]]&lt;&gt;"",Table_Styles[[#This Row],[Left Default]],""))</f>
        <v/>
      </c>
      <c r="CA71" s="38"/>
      <c r="CB71" s="20" t="str">
        <f>IF(AND(Table_Styles[[#This Row],[Selector]]&lt;&gt;"",Table_Styles[[#This Row],[Font Family Used]]&lt;&gt;"",Table_Styles[[#This Row],[Font Weight Used]]&lt;&gt;""),Table_Styles[[#This Row],[Font Family Used]]&amp;" "&amp;Table_Styles[[#This Row],[Font Weight Used]],"")</f>
        <v/>
      </c>
      <c r="CC71" s="20" t="str">
        <f ca="1">IF(AND(Table_Styles[[#This Row],[Selector]],COUNTIF(OFFSET(CC:CC,0,0,ROW()-1,1),"="&amp;Table_Styles[[#This Row],[Font]])=0),Table_Styles[[#This Row],[Font]],"")</f>
        <v/>
      </c>
      <c r="CD71" s="20" t="str">
        <f ca="1">IF(Table_Styles[[#This Row],[Unique Font]]&lt;&gt;"",
"{""fontFamily"":"""&amp;Table_Styles[[#This Row],[Font Family Used]]&amp;""",""fontWeight"":"&amp;Table_Styles[[#This Row],[Font Weight Used]]&amp;"}","")</f>
        <v/>
      </c>
      <c r="CE7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#042361;border-radius: 100%;margin-top: 4px;margin-left: 4px;width: 8px;height: 8px</v>
      </c>
      <c r="CF71" s="20" t="str">
        <f>IF(AND(Table_Styles[[#This Row],[Selector]]&lt;&gt;"", Table_Styles[[#This Row],[Config Properties]]&lt;&gt;""),
Table_Styles[[#This Row],[Selector]]&amp;" { "&amp;Table_Styles[[#This Row],[Config Properties]]&amp;" }","")</f>
        <v>formly-field .radio input[type=radio]:checked ~ .check .inside { background: #042361;border-radius: 100%;margin-top: 4px;margin-left: 4px;width: 8px;height: 8px }</v>
      </c>
      <c r="CG71" s="20" t="str">
        <f xml:space="preserve">
SUBSTITUTE(SUBSTITUTE(SUBSTITUTE(SUBSTITUTE(SUBSTITUTE(SUBSTITUTE(SUBSTITUTE(SUBSTITUTE(Table_Styles[[#This Row],[Config]],
" {","{"),
"{ ","{"),
" }","}"),
"} ","}"),
" ,",","),
", ",","),
" :",":"),
": ",":")</f>
        <v>formly-field .radio input[type=radio]:checked ~ .check .inside{background:#042361;border-radius:100%;margin-top:4px;margin-left:4px;width:8px;height:8px}</v>
      </c>
    </row>
    <row r="72" spans="2:85" ht="21.75" thickBot="1">
      <c r="B72" s="59" t="s">
        <v>775</v>
      </c>
      <c r="C72" s="59"/>
      <c r="D72" s="59"/>
      <c r="E72" s="43"/>
      <c r="F72" s="43" t="str">
        <f>IF(Table_Styles[[#This Row],[Font Family]]&lt;&gt;"",Table_Styles[[#This Row],[Font Family]],IF(Table_Styles[[#This Row],[Font Family Default]]&lt;&gt;"",Table_Styles[[#This Row],[Font Family Default]],""))</f>
        <v/>
      </c>
      <c r="G72" s="59"/>
      <c r="H72" s="43"/>
      <c r="I72" s="43" t="str">
        <f>IF(Table_Styles[[#This Row],[Font Size]]&lt;&gt;"",Table_Styles[[#This Row],[Font Size]],IF(Table_Styles[[#This Row],[Font Size Default]]&lt;&gt;"",Table_Styles[[#This Row],[Font Size Default]],""))</f>
        <v/>
      </c>
      <c r="J72" s="59"/>
      <c r="K72" s="43"/>
      <c r="L72" s="43" t="str">
        <f>IF(Table_Styles[[#This Row],[Font Weight]]&lt;&gt;"",Table_Styles[[#This Row],[Font Weight]],IF(Table_Styles[[#This Row],[Font Weight Default]]&lt;&gt;"",Table_Styles[[#This Row],[Font Weight Default]],""))</f>
        <v/>
      </c>
      <c r="M72" s="59"/>
      <c r="N72" s="43"/>
      <c r="O72" s="43" t="str">
        <f>IF(Table_Styles[[#This Row],[Colour]]&lt;&gt;"",Table_Styles[[#This Row],[Colour]],IF(Table_Styles[[#This Row],[Colour Default]]&lt;&gt;"",Table_Styles[[#This Row],[Colour Default]],""))</f>
        <v/>
      </c>
      <c r="P72" s="59"/>
      <c r="Q72" s="43"/>
      <c r="R72" s="43" t="str">
        <f>IF(Table_Styles[[#This Row],[Background]]&lt;&gt;"",Table_Styles[[#This Row],[Background]],IF(Table_Styles[[#This Row],[Background Default]]&lt;&gt;"",Table_Styles[[#This Row],[Background Default]],""))</f>
        <v/>
      </c>
      <c r="S72" s="59"/>
      <c r="T72" s="43"/>
      <c r="U72" s="43" t="str">
        <f>IF(Table_Styles[[#This Row],[Border]]&lt;&gt;"",Table_Styles[[#This Row],[Border]],IF(Table_Styles[[#This Row],[Border Default]]&lt;&gt;"",Table_Styles[[#This Row],[Border Default]],""))</f>
        <v/>
      </c>
      <c r="V72" s="43"/>
      <c r="W72" s="43"/>
      <c r="X72" s="43" t="str">
        <f>IF(Table_Styles[[#This Row],[Border Radius]]&lt;&gt;"",Table_Styles[[#This Row],[Border Radius]],IF(Table_Styles[[#This Row],[Border Radius Default]]&lt;&gt;"",Table_Styles[[#This Row],[Border Radius Default]],""))</f>
        <v/>
      </c>
      <c r="Y72" s="59"/>
      <c r="Z72" s="43"/>
      <c r="AA72" s="43" t="str">
        <f>IF(Table_Styles[[#This Row],[MT]]&lt;&gt;"",Table_Styles[[#This Row],[MT]],IF(Table_Styles[[#This Row],[MT Default]]&lt;&gt;"",Table_Styles[[#This Row],[MT Default]],""))</f>
        <v/>
      </c>
      <c r="AB72" s="59"/>
      <c r="AC72" s="43"/>
      <c r="AD72" s="43" t="str">
        <f>IF(Table_Styles[[#This Row],[MR]]&lt;&gt;"",Table_Styles[[#This Row],[MR]],IF(Table_Styles[[#This Row],[MR Default]]&lt;&gt;"",Table_Styles[[#This Row],[MR Default]],""))</f>
        <v/>
      </c>
      <c r="AE72" s="59"/>
      <c r="AF72" s="43"/>
      <c r="AG72" s="43" t="str">
        <f>IF(Table_Styles[[#This Row],[MB]]&lt;&gt;"",Table_Styles[[#This Row],[MB]],IF(Table_Styles[[#This Row],[MB Default]]&lt;&gt;"",Table_Styles[[#This Row],[MB Default]],""))</f>
        <v/>
      </c>
      <c r="AH72" s="59"/>
      <c r="AI72" s="43"/>
      <c r="AJ72" s="43" t="str">
        <f>IF(Table_Styles[[#This Row],[ML]]&lt;&gt;"",Table_Styles[[#This Row],[ML]],IF(Table_Styles[[#This Row],[ML Default]]&lt;&gt;"",Table_Styles[[#This Row],[ML Default]],""))</f>
        <v/>
      </c>
      <c r="AK72" s="59"/>
      <c r="AL72" s="43"/>
      <c r="AM72" s="43" t="str">
        <f>IF(Table_Styles[[#This Row],[PT]]&lt;&gt;"",Table_Styles[[#This Row],[PT]],IF(Table_Styles[[#This Row],[PT Default]]&lt;&gt;"",Table_Styles[[#This Row],[PT Default]],""))</f>
        <v/>
      </c>
      <c r="AN72" s="59"/>
      <c r="AO72" s="43"/>
      <c r="AP72" s="43" t="str">
        <f>IF(Table_Styles[[#This Row],[PR]]&lt;&gt;"",Table_Styles[[#This Row],[PR]],IF(Table_Styles[[#This Row],[PR Default]]&lt;&gt;"",Table_Styles[[#This Row],[PR Default]],""))</f>
        <v/>
      </c>
      <c r="AQ72" s="59"/>
      <c r="AR72" s="43"/>
      <c r="AS72" s="43" t="str">
        <f>IF(Table_Styles[[#This Row],[PB]]&lt;&gt;"",Table_Styles[[#This Row],[PB]],IF(Table_Styles[[#This Row],[PB Default]]&lt;&gt;"",Table_Styles[[#This Row],[PB Default]],""))</f>
        <v/>
      </c>
      <c r="AT72" s="59"/>
      <c r="AU72" s="43"/>
      <c r="AV72" s="43" t="str">
        <f>IF(Table_Styles[[#This Row],[PL]]&lt;&gt;"",Table_Styles[[#This Row],[PL]],IF(Table_Styles[[#This Row],[PL Default]]&lt;&gt;"",Table_Styles[[#This Row],[PL Default]],""))</f>
        <v/>
      </c>
      <c r="AW72" s="59"/>
      <c r="AX72" s="43"/>
      <c r="AY72" s="43" t="str">
        <f>IF(Table_Styles[[#This Row],[BT]]&lt;&gt;"",Table_Styles[[#This Row],[BT]],IF(Table_Styles[[#This Row],[BT Default]]&lt;&gt;"",Table_Styles[[#This Row],[BT Default]],""))</f>
        <v/>
      </c>
      <c r="AZ72" s="59"/>
      <c r="BA72" s="43"/>
      <c r="BB72" s="43" t="str">
        <f>IF(Table_Styles[[#This Row],[BR]]&lt;&gt;"",Table_Styles[[#This Row],[BR]],IF(Table_Styles[[#This Row],[BR Default]]&lt;&gt;"",Table_Styles[[#This Row],[BR Default]],""))</f>
        <v/>
      </c>
      <c r="BC72" s="59"/>
      <c r="BD72" s="43"/>
      <c r="BE72" s="43" t="str">
        <f>IF(Table_Styles[[#This Row],[BB]]&lt;&gt;"",Table_Styles[[#This Row],[BB]],IF(Table_Styles[[#This Row],[BB Default]]&lt;&gt;"",Table_Styles[[#This Row],[BB Default]],""))</f>
        <v/>
      </c>
      <c r="BF72" s="59"/>
      <c r="BG72" s="43"/>
      <c r="BH72" s="43" t="str">
        <f>IF(Table_Styles[[#This Row],[BL]]&lt;&gt;"",Table_Styles[[#This Row],[BL]],IF(Table_Styles[[#This Row],[BL Default]]&lt;&gt;"",Table_Styles[[#This Row],[BL Default]],""))</f>
        <v/>
      </c>
      <c r="BI72" s="43"/>
      <c r="BJ72" s="43"/>
      <c r="BK72" s="43" t="str">
        <f>IF(Table_Styles[[#This Row],[Width]]&lt;&gt;"",Table_Styles[[#This Row],[Width]],IF(Table_Styles[[#This Row],[Width Default]]&lt;&gt;"",Table_Styles[[#This Row],[Width Default]],""))</f>
        <v/>
      </c>
      <c r="BL72" s="43"/>
      <c r="BM72" s="43"/>
      <c r="BN72" s="43" t="str">
        <f>IF(Table_Styles[[#This Row],[Height]]&lt;&gt;"",Table_Styles[[#This Row],[Height]],IF(Table_Styles[[#This Row],[Height Default]]&lt;&gt;"",Table_Styles[[#This Row],[Height Default]],""))</f>
        <v/>
      </c>
      <c r="BO72" s="43"/>
      <c r="BP72" s="43"/>
      <c r="BQ72" s="43" t="str">
        <f>IF(Table_Styles[[#This Row],[Top]]&lt;&gt;"",Table_Styles[[#This Row],[Top]],IF(Table_Styles[[#This Row],[Top Default]]&lt;&gt;"",Table_Styles[[#This Row],[Top Default]],""))</f>
        <v/>
      </c>
      <c r="BR72" s="43"/>
      <c r="BS72" s="43"/>
      <c r="BT72" s="43" t="str">
        <f>IF(Table_Styles[[#This Row],[Right]]&lt;&gt;"",Table_Styles[[#This Row],[Right]],IF(Table_Styles[[#This Row],[Right Default]]&lt;&gt;"",Table_Styles[[#This Row],[Right Default]],""))</f>
        <v/>
      </c>
      <c r="BU72" s="43"/>
      <c r="BV72" s="43"/>
      <c r="BW72" s="43" t="str">
        <f>IF(Table_Styles[[#This Row],[Bottom]]&lt;&gt;"",Table_Styles[[#This Row],[Bottom]],IF(Table_Styles[[#This Row],[Bottom Default]]&lt;&gt;"",Table_Styles[[#This Row],[Bottom Default]],""))</f>
        <v/>
      </c>
      <c r="BX72" s="43"/>
      <c r="BY72" s="43"/>
      <c r="BZ72" s="43" t="str">
        <f>IF(Table_Styles[[#This Row],[Left]]&lt;&gt;"",Table_Styles[[#This Row],[Left]],IF(Table_Styles[[#This Row],[Left Default]]&lt;&gt;"",Table_Styles[[#This Row],[Left Default]],""))</f>
        <v/>
      </c>
      <c r="CA72" s="59"/>
      <c r="CB72" s="59" t="str">
        <f>IF(AND(Table_Styles[[#This Row],[Selector]]&lt;&gt;"",Table_Styles[[#This Row],[Font Family Used]]&lt;&gt;"",Table_Styles[[#This Row],[Font Weight Used]]&lt;&gt;""),Table_Styles[[#This Row],[Font Family Used]]&amp;" "&amp;Table_Styles[[#This Row],[Font Weight Used]],"")</f>
        <v/>
      </c>
      <c r="CC72" s="59" t="str">
        <f ca="1">IF(AND(Table_Styles[[#This Row],[Selector]],COUNTIF(OFFSET(CC:CC,0,0,ROW()-1,1),"="&amp;Table_Styles[[#This Row],[Font]])=0),Table_Styles[[#This Row],[Font]],"")</f>
        <v/>
      </c>
      <c r="CD72" s="59" t="str">
        <f ca="1">IF(Table_Styles[[#This Row],[Unique Font]]&lt;&gt;"",
"{""fontFamily"":"""&amp;Table_Styles[[#This Row],[Font Family Used]]&amp;""",""fontWeight"":"&amp;Table_Styles[[#This Row],[Font Weight Used]]&amp;"}","")</f>
        <v/>
      </c>
      <c r="CE72"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2" s="59" t="str">
        <f>IF(AND(Table_Styles[[#This Row],[Selector]]&lt;&gt;"", Table_Styles[[#This Row],[Config Properties]]&lt;&gt;""),
Table_Styles[[#This Row],[Selector]]&amp;" { "&amp;Table_Styles[[#This Row],[Config Properties]]&amp;" }","")</f>
        <v/>
      </c>
      <c r="CG72" s="59" t="str">
        <f xml:space="preserve">
SUBSTITUTE(SUBSTITUTE(SUBSTITUTE(SUBSTITUTE(SUBSTITUTE(SUBSTITUTE(SUBSTITUTE(SUBSTITUTE(Table_Styles[[#This Row],[Config]],
" {","{"),
"{ ","{"),
" }","}"),
"} ","}"),
" ,",","),
", ",","),
" :",":"),
": ",":")</f>
        <v/>
      </c>
    </row>
    <row r="73" spans="2:85" ht="21" customHeight="1">
      <c r="B73" s="20" t="s">
        <v>751</v>
      </c>
      <c r="C73" s="41" t="s">
        <v>776</v>
      </c>
      <c r="D73" s="55"/>
      <c r="E73" s="38"/>
      <c r="F73" s="18" t="str">
        <f>IF(Table_Styles[[#This Row],[Font Family]]&lt;&gt;"",Table_Styles[[#This Row],[Font Family]],IF(Table_Styles[[#This Row],[Font Family Default]]&lt;&gt;"",Table_Styles[[#This Row],[Font Family Default]],""))</f>
        <v/>
      </c>
      <c r="G73" s="55"/>
      <c r="H73" s="40"/>
      <c r="I73" s="18" t="str">
        <f>IF(Table_Styles[[#This Row],[Font Size]]&lt;&gt;"",Table_Styles[[#This Row],[Font Size]],IF(Table_Styles[[#This Row],[Font Size Default]]&lt;&gt;"",Table_Styles[[#This Row],[Font Size Default]],""))</f>
        <v/>
      </c>
      <c r="J73" s="55"/>
      <c r="K73" s="38"/>
      <c r="L73" s="18" t="str">
        <f>IF(Table_Styles[[#This Row],[Font Weight]]&lt;&gt;"",Table_Styles[[#This Row],[Font Weight]],IF(Table_Styles[[#This Row],[Font Weight Default]]&lt;&gt;"",Table_Styles[[#This Row],[Font Weight Default]],""))</f>
        <v/>
      </c>
      <c r="M73" s="55"/>
      <c r="N73" s="38"/>
      <c r="O73" s="18" t="str">
        <f>IF(Table_Styles[[#This Row],[Colour]]&lt;&gt;"",Table_Styles[[#This Row],[Colour]],IF(Table_Styles[[#This Row],[Colour Default]]&lt;&gt;"",Table_Styles[[#This Row],[Colour Default]],""))</f>
        <v/>
      </c>
      <c r="P73" s="55"/>
      <c r="Q73" s="94"/>
      <c r="R73" s="18" t="str">
        <f>IF(Table_Styles[[#This Row],[Background]]&lt;&gt;"",Table_Styles[[#This Row],[Background]],IF(Table_Styles[[#This Row],[Background Default]]&lt;&gt;"",Table_Styles[[#This Row],[Background Default]],""))</f>
        <v/>
      </c>
      <c r="S73" s="55"/>
      <c r="T73" s="38"/>
      <c r="U73" s="18" t="str">
        <f>IF(Table_Styles[[#This Row],[Border]]&lt;&gt;"",Table_Styles[[#This Row],[Border]],IF(Table_Styles[[#This Row],[Border Default]]&lt;&gt;"",Table_Styles[[#This Row],[Border Default]],""))</f>
        <v/>
      </c>
      <c r="V73" s="38"/>
      <c r="W73" s="40"/>
      <c r="X73" s="18" t="str">
        <f>IF(Table_Styles[[#This Row],[Border Radius]]&lt;&gt;"",Table_Styles[[#This Row],[Border Radius]],IF(Table_Styles[[#This Row],[Border Radius Default]]&lt;&gt;"",Table_Styles[[#This Row],[Border Radius Default]],""))</f>
        <v/>
      </c>
      <c r="Y73" s="55"/>
      <c r="Z73" s="94"/>
      <c r="AA73" s="18" t="str">
        <f>IF(Table_Styles[[#This Row],[MT]]&lt;&gt;"",Table_Styles[[#This Row],[MT]],IF(Table_Styles[[#This Row],[MT Default]]&lt;&gt;"",Table_Styles[[#This Row],[MT Default]],""))</f>
        <v/>
      </c>
      <c r="AB73" s="55"/>
      <c r="AC73" s="38"/>
      <c r="AD73" s="18" t="str">
        <f>IF(Table_Styles[[#This Row],[MR]]&lt;&gt;"",Table_Styles[[#This Row],[MR]],IF(Table_Styles[[#This Row],[MR Default]]&lt;&gt;"",Table_Styles[[#This Row],[MR Default]],""))</f>
        <v/>
      </c>
      <c r="AE73" s="55"/>
      <c r="AF73" s="38"/>
      <c r="AG73" s="18" t="str">
        <f>IF(Table_Styles[[#This Row],[MB]]&lt;&gt;"",Table_Styles[[#This Row],[MB]],IF(Table_Styles[[#This Row],[MB Default]]&lt;&gt;"",Table_Styles[[#This Row],[MB Default]],""))</f>
        <v/>
      </c>
      <c r="AH73" s="55"/>
      <c r="AI73" s="40"/>
      <c r="AJ73" s="18" t="str">
        <f>IF(Table_Styles[[#This Row],[ML]]&lt;&gt;"",Table_Styles[[#This Row],[ML]],IF(Table_Styles[[#This Row],[ML Default]]&lt;&gt;"",Table_Styles[[#This Row],[ML Default]],""))</f>
        <v/>
      </c>
      <c r="AK73" s="55"/>
      <c r="AL73" s="38"/>
      <c r="AM73" s="18" t="str">
        <f>IF(Table_Styles[[#This Row],[PT]]&lt;&gt;"",Table_Styles[[#This Row],[PT]],IF(Table_Styles[[#This Row],[PT Default]]&lt;&gt;"",Table_Styles[[#This Row],[PT Default]],""))</f>
        <v/>
      </c>
      <c r="AN73" s="55"/>
      <c r="AO73" s="38"/>
      <c r="AP73" s="18" t="str">
        <f>IF(Table_Styles[[#This Row],[PR]]&lt;&gt;"",Table_Styles[[#This Row],[PR]],IF(Table_Styles[[#This Row],[PR Default]]&lt;&gt;"",Table_Styles[[#This Row],[PR Default]],""))</f>
        <v/>
      </c>
      <c r="AQ73" s="55"/>
      <c r="AR73" s="38"/>
      <c r="AS73" s="18" t="str">
        <f>IF(Table_Styles[[#This Row],[PB]]&lt;&gt;"",Table_Styles[[#This Row],[PB]],IF(Table_Styles[[#This Row],[PB Default]]&lt;&gt;"",Table_Styles[[#This Row],[PB Default]],""))</f>
        <v/>
      </c>
      <c r="AT73" s="55"/>
      <c r="AU73" s="38"/>
      <c r="AV73" s="18" t="str">
        <f>IF(Table_Styles[[#This Row],[PL]]&lt;&gt;"",Table_Styles[[#This Row],[PL]],IF(Table_Styles[[#This Row],[PL Default]]&lt;&gt;"",Table_Styles[[#This Row],[PL Default]],""))</f>
        <v/>
      </c>
      <c r="AW73" s="55"/>
      <c r="AX73" s="38"/>
      <c r="AY73" s="18" t="str">
        <f>IF(Table_Styles[[#This Row],[BT]]&lt;&gt;"",Table_Styles[[#This Row],[BT]],IF(Table_Styles[[#This Row],[BT Default]]&lt;&gt;"",Table_Styles[[#This Row],[BT Default]],""))</f>
        <v/>
      </c>
      <c r="AZ73" s="55"/>
      <c r="BA73" s="38"/>
      <c r="BB73" s="18" t="str">
        <f>IF(Table_Styles[[#This Row],[BR]]&lt;&gt;"",Table_Styles[[#This Row],[BR]],IF(Table_Styles[[#This Row],[BR Default]]&lt;&gt;"",Table_Styles[[#This Row],[BR Default]],""))</f>
        <v/>
      </c>
      <c r="BC73" s="55"/>
      <c r="BD73" s="38"/>
      <c r="BE73" s="18" t="str">
        <f>IF(Table_Styles[[#This Row],[BB]]&lt;&gt;"",Table_Styles[[#This Row],[BB]],IF(Table_Styles[[#This Row],[BB Default]]&lt;&gt;"",Table_Styles[[#This Row],[BB Default]],""))</f>
        <v/>
      </c>
      <c r="BF73" s="55"/>
      <c r="BG73" s="38"/>
      <c r="BH73" s="18" t="str">
        <f>IF(Table_Styles[[#This Row],[BL]]&lt;&gt;"",Table_Styles[[#This Row],[BL]],IF(Table_Styles[[#This Row],[BL Default]]&lt;&gt;"",Table_Styles[[#This Row],[BL Default]],""))</f>
        <v/>
      </c>
      <c r="BI73" s="38"/>
      <c r="BJ73" s="40"/>
      <c r="BK73" s="18" t="str">
        <f>IF(Table_Styles[[#This Row],[Width]]&lt;&gt;"",Table_Styles[[#This Row],[Width]],IF(Table_Styles[[#This Row],[Width Default]]&lt;&gt;"",Table_Styles[[#This Row],[Width Default]],""))</f>
        <v/>
      </c>
      <c r="BL73" s="38"/>
      <c r="BM73" s="40"/>
      <c r="BN73" s="18" t="str">
        <f>IF(Table_Styles[[#This Row],[Height]]&lt;&gt;"",Table_Styles[[#This Row],[Height]],IF(Table_Styles[[#This Row],[Height Default]]&lt;&gt;"",Table_Styles[[#This Row],[Height Default]],""))</f>
        <v/>
      </c>
      <c r="BO73" s="18"/>
      <c r="BP73" s="18"/>
      <c r="BQ73" s="18" t="str">
        <f>IF(Table_Styles[[#This Row],[Top]]&lt;&gt;"",Table_Styles[[#This Row],[Top]],IF(Table_Styles[[#This Row],[Top Default]]&lt;&gt;"",Table_Styles[[#This Row],[Top Default]],""))</f>
        <v/>
      </c>
      <c r="BR73" s="18"/>
      <c r="BS73" s="18"/>
      <c r="BT73" s="18" t="str">
        <f>IF(Table_Styles[[#This Row],[Right]]&lt;&gt;"",Table_Styles[[#This Row],[Right]],IF(Table_Styles[[#This Row],[Right Default]]&lt;&gt;"",Table_Styles[[#This Row],[Right Default]],""))</f>
        <v/>
      </c>
      <c r="BU73" s="18"/>
      <c r="BV73" s="18"/>
      <c r="BW73" s="18" t="str">
        <f>IF(Table_Styles[[#This Row],[Bottom]]&lt;&gt;"",Table_Styles[[#This Row],[Bottom]],IF(Table_Styles[[#This Row],[Bottom Default]]&lt;&gt;"",Table_Styles[[#This Row],[Bottom Default]],""))</f>
        <v/>
      </c>
      <c r="BX73" s="18"/>
      <c r="BY73" s="18"/>
      <c r="BZ73" s="18" t="str">
        <f>IF(Table_Styles[[#This Row],[Left]]&lt;&gt;"",Table_Styles[[#This Row],[Left]],IF(Table_Styles[[#This Row],[Left Default]]&lt;&gt;"",Table_Styles[[#This Row],[Left Default]],""))</f>
        <v/>
      </c>
      <c r="CA73" s="55"/>
      <c r="CB73" s="20" t="str">
        <f>IF(AND(Table_Styles[[#This Row],[Selector]]&lt;&gt;"",Table_Styles[[#This Row],[Font Family Used]]&lt;&gt;"",Table_Styles[[#This Row],[Font Weight Used]]&lt;&gt;""),Table_Styles[[#This Row],[Font Family Used]]&amp;" "&amp;Table_Styles[[#This Row],[Font Weight Used]],"")</f>
        <v/>
      </c>
      <c r="CC73" s="20" t="str">
        <f ca="1">IF(AND(Table_Styles[[#This Row],[Selector]],COUNTIF(OFFSET(CC:CC,0,0,ROW()-1,1),"="&amp;Table_Styles[[#This Row],[Font]])=0),Table_Styles[[#This Row],[Font]],"")</f>
        <v/>
      </c>
      <c r="CD73" s="20" t="str">
        <f ca="1">IF(Table_Styles[[#This Row],[Unique Font]]&lt;&gt;"",
"{""fontFamily"":"""&amp;Table_Styles[[#This Row],[Font Family Used]]&amp;""",""fontWeight"":"&amp;Table_Styles[[#This Row],[Font Weight Used]]&amp;"}","")</f>
        <v/>
      </c>
      <c r="CE7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3" s="20" t="str">
        <f>IF(AND(Table_Styles[[#This Row],[Selector]]&lt;&gt;"", Table_Styles[[#This Row],[Config Properties]]&lt;&gt;""),
Table_Styles[[#This Row],[Selector]]&amp;" { "&amp;Table_Styles[[#This Row],[Config Properties]]&amp;" }","")</f>
        <v/>
      </c>
      <c r="CG73" s="20" t="str">
        <f xml:space="preserve">
SUBSTITUTE(SUBSTITUTE(SUBSTITUTE(SUBSTITUTE(SUBSTITUTE(SUBSTITUTE(SUBSTITUTE(SUBSTITUTE(Table_Styles[[#This Row],[Config]],
" {","{"),
"{ ","{"),
" }","}"),
"} ","}"),
" ,",","),
", ",","),
" :",":"),
": ",":")</f>
        <v/>
      </c>
    </row>
    <row r="74" spans="2:85" ht="21" customHeight="1">
      <c r="B74" s="20" t="s">
        <v>19</v>
      </c>
      <c r="C74" s="92" t="s">
        <v>777</v>
      </c>
      <c r="D74" s="55"/>
      <c r="E74" s="38" t="str">
        <f>Settings_Styling_Font_Body_Text</f>
        <v>Open Sans</v>
      </c>
      <c r="F74" s="18" t="str">
        <f>IF(Table_Styles[[#This Row],[Font Family]]&lt;&gt;"",Table_Styles[[#This Row],[Font Family]],IF(Table_Styles[[#This Row],[Font Family Default]]&lt;&gt;"",Table_Styles[[#This Row],[Font Family Default]],""))</f>
        <v>Open Sans</v>
      </c>
      <c r="G74" s="55"/>
      <c r="H74" s="94" t="s">
        <v>633</v>
      </c>
      <c r="I74" s="18" t="str">
        <f>IF(Table_Styles[[#This Row],[Font Size]]&lt;&gt;"",Table_Styles[[#This Row],[Font Size]],IF(Table_Styles[[#This Row],[Font Size Default]]&lt;&gt;"",Table_Styles[[#This Row],[Font Size Default]],""))</f>
        <v>15px</v>
      </c>
      <c r="J74" s="55"/>
      <c r="K74" s="38">
        <f>Settings_Styling_Font_Weight_Body_Text</f>
        <v>400</v>
      </c>
      <c r="L74" s="18">
        <f>IF(Table_Styles[[#This Row],[Font Weight]]&lt;&gt;"",Table_Styles[[#This Row],[Font Weight]],IF(Table_Styles[[#This Row],[Font Weight Default]]&lt;&gt;"",Table_Styles[[#This Row],[Font Weight Default]],""))</f>
        <v>400</v>
      </c>
      <c r="M74" s="55"/>
      <c r="N74" s="38" t="str">
        <f>Colour_Foreground_1</f>
        <v>#2F3132</v>
      </c>
      <c r="O74" s="18" t="str">
        <f>IF(Table_Styles[[#This Row],[Colour]]&lt;&gt;"",Table_Styles[[#This Row],[Colour]],IF(Table_Styles[[#This Row],[Colour Default]]&lt;&gt;"",Table_Styles[[#This Row],[Colour Default]],""))</f>
        <v>#2F3132</v>
      </c>
      <c r="P74" s="55"/>
      <c r="Q74" s="94"/>
      <c r="R74" s="18" t="str">
        <f>IF(Table_Styles[[#This Row],[Background]]&lt;&gt;"",Table_Styles[[#This Row],[Background]],IF(Table_Styles[[#This Row],[Background Default]]&lt;&gt;"",Table_Styles[[#This Row],[Background Default]],""))</f>
        <v/>
      </c>
      <c r="S74" s="55"/>
      <c r="T74" s="38"/>
      <c r="U74" s="18" t="str">
        <f>IF(Table_Styles[[#This Row],[Border]]&lt;&gt;"",Table_Styles[[#This Row],[Border]],IF(Table_Styles[[#This Row],[Border Default]]&lt;&gt;"",Table_Styles[[#This Row],[Border Default]],""))</f>
        <v/>
      </c>
      <c r="V74" s="38"/>
      <c r="W74" s="40"/>
      <c r="X74" s="18" t="str">
        <f>IF(Table_Styles[[#This Row],[Border Radius]]&lt;&gt;"",Table_Styles[[#This Row],[Border Radius]],IF(Table_Styles[[#This Row],[Border Radius Default]]&lt;&gt;"",Table_Styles[[#This Row],[Border Radius Default]],""))</f>
        <v/>
      </c>
      <c r="Y74" s="55"/>
      <c r="Z74" s="94"/>
      <c r="AA74" s="18" t="str">
        <f>IF(Table_Styles[[#This Row],[MT]]&lt;&gt;"",Table_Styles[[#This Row],[MT]],IF(Table_Styles[[#This Row],[MT Default]]&lt;&gt;"",Table_Styles[[#This Row],[MT Default]],""))</f>
        <v/>
      </c>
      <c r="AB74" s="55"/>
      <c r="AC74" s="38"/>
      <c r="AD74" s="18" t="str">
        <f>IF(Table_Styles[[#This Row],[MR]]&lt;&gt;"",Table_Styles[[#This Row],[MR]],IF(Table_Styles[[#This Row],[MR Default]]&lt;&gt;"",Table_Styles[[#This Row],[MR Default]],""))</f>
        <v/>
      </c>
      <c r="AE74" s="55"/>
      <c r="AF74" s="38"/>
      <c r="AG74" s="18" t="str">
        <f>IF(Table_Styles[[#This Row],[MB]]&lt;&gt;"",Table_Styles[[#This Row],[MB]],IF(Table_Styles[[#This Row],[MB Default]]&lt;&gt;"",Table_Styles[[#This Row],[MB Default]],""))</f>
        <v/>
      </c>
      <c r="AH74" s="55"/>
      <c r="AI74" s="40" t="s">
        <v>656</v>
      </c>
      <c r="AJ74" s="18" t="str">
        <f>IF(Table_Styles[[#This Row],[ML]]&lt;&gt;"",Table_Styles[[#This Row],[ML]],IF(Table_Styles[[#This Row],[ML Default]]&lt;&gt;"",Table_Styles[[#This Row],[ML Default]],""))</f>
        <v>10px</v>
      </c>
      <c r="AK74" s="55"/>
      <c r="AL74" s="38"/>
      <c r="AM74" s="18" t="str">
        <f>IF(Table_Styles[[#This Row],[PT]]&lt;&gt;"",Table_Styles[[#This Row],[PT]],IF(Table_Styles[[#This Row],[PT Default]]&lt;&gt;"",Table_Styles[[#This Row],[PT Default]],""))</f>
        <v/>
      </c>
      <c r="AN74" s="55"/>
      <c r="AO74" s="38"/>
      <c r="AP74" s="18" t="str">
        <f>IF(Table_Styles[[#This Row],[PR]]&lt;&gt;"",Table_Styles[[#This Row],[PR]],IF(Table_Styles[[#This Row],[PR Default]]&lt;&gt;"",Table_Styles[[#This Row],[PR Default]],""))</f>
        <v/>
      </c>
      <c r="AQ74" s="55"/>
      <c r="AR74" s="38"/>
      <c r="AS74" s="18" t="str">
        <f>IF(Table_Styles[[#This Row],[PB]]&lt;&gt;"",Table_Styles[[#This Row],[PB]],IF(Table_Styles[[#This Row],[PB Default]]&lt;&gt;"",Table_Styles[[#This Row],[PB Default]],""))</f>
        <v/>
      </c>
      <c r="AT74" s="55"/>
      <c r="AU74" s="38"/>
      <c r="AV74" s="18" t="str">
        <f>IF(Table_Styles[[#This Row],[PL]]&lt;&gt;"",Table_Styles[[#This Row],[PL]],IF(Table_Styles[[#This Row],[PL Default]]&lt;&gt;"",Table_Styles[[#This Row],[PL Default]],""))</f>
        <v/>
      </c>
      <c r="AW74" s="55"/>
      <c r="AX74" s="38"/>
      <c r="AY74" s="18" t="str">
        <f>IF(Table_Styles[[#This Row],[BT]]&lt;&gt;"",Table_Styles[[#This Row],[BT]],IF(Table_Styles[[#This Row],[BT Default]]&lt;&gt;"",Table_Styles[[#This Row],[BT Default]],""))</f>
        <v/>
      </c>
      <c r="AZ74" s="55"/>
      <c r="BA74" s="38"/>
      <c r="BB74" s="18" t="str">
        <f>IF(Table_Styles[[#This Row],[BR]]&lt;&gt;"",Table_Styles[[#This Row],[BR]],IF(Table_Styles[[#This Row],[BR Default]]&lt;&gt;"",Table_Styles[[#This Row],[BR Default]],""))</f>
        <v/>
      </c>
      <c r="BC74" s="55"/>
      <c r="BD74" s="38"/>
      <c r="BE74" s="18" t="str">
        <f>IF(Table_Styles[[#This Row],[BB]]&lt;&gt;"",Table_Styles[[#This Row],[BB]],IF(Table_Styles[[#This Row],[BB Default]]&lt;&gt;"",Table_Styles[[#This Row],[BB Default]],""))</f>
        <v/>
      </c>
      <c r="BF74" s="55"/>
      <c r="BG74" s="38"/>
      <c r="BH74" s="18" t="str">
        <f>IF(Table_Styles[[#This Row],[BL]]&lt;&gt;"",Table_Styles[[#This Row],[BL]],IF(Table_Styles[[#This Row],[BL Default]]&lt;&gt;"",Table_Styles[[#This Row],[BL Default]],""))</f>
        <v/>
      </c>
      <c r="BI74" s="38"/>
      <c r="BJ74" s="40"/>
      <c r="BK74" s="18" t="str">
        <f>IF(Table_Styles[[#This Row],[Width]]&lt;&gt;"",Table_Styles[[#This Row],[Width]],IF(Table_Styles[[#This Row],[Width Default]]&lt;&gt;"",Table_Styles[[#This Row],[Width Default]],""))</f>
        <v/>
      </c>
      <c r="BL74" s="38"/>
      <c r="BM74" s="40"/>
      <c r="BN74" s="18" t="str">
        <f>IF(Table_Styles[[#This Row],[Height]]&lt;&gt;"",Table_Styles[[#This Row],[Height]],IF(Table_Styles[[#This Row],[Height Default]]&lt;&gt;"",Table_Styles[[#This Row],[Height Default]],""))</f>
        <v/>
      </c>
      <c r="BO74" s="18"/>
      <c r="BP74" s="18"/>
      <c r="BQ74" s="18" t="str">
        <f>IF(Table_Styles[[#This Row],[Top]]&lt;&gt;"",Table_Styles[[#This Row],[Top]],IF(Table_Styles[[#This Row],[Top Default]]&lt;&gt;"",Table_Styles[[#This Row],[Top Default]],""))</f>
        <v/>
      </c>
      <c r="BR74" s="18"/>
      <c r="BS74" s="18"/>
      <c r="BT74" s="18" t="str">
        <f>IF(Table_Styles[[#This Row],[Right]]&lt;&gt;"",Table_Styles[[#This Row],[Right]],IF(Table_Styles[[#This Row],[Right Default]]&lt;&gt;"",Table_Styles[[#This Row],[Right Default]],""))</f>
        <v/>
      </c>
      <c r="BU74" s="18"/>
      <c r="BV74" s="18"/>
      <c r="BW74" s="18" t="str">
        <f>IF(Table_Styles[[#This Row],[Bottom]]&lt;&gt;"",Table_Styles[[#This Row],[Bottom]],IF(Table_Styles[[#This Row],[Bottom Default]]&lt;&gt;"",Table_Styles[[#This Row],[Bottom Default]],""))</f>
        <v/>
      </c>
      <c r="BX74" s="18"/>
      <c r="BY74" s="18"/>
      <c r="BZ74" s="18" t="str">
        <f>IF(Table_Styles[[#This Row],[Left]]&lt;&gt;"",Table_Styles[[#This Row],[Left]],IF(Table_Styles[[#This Row],[Left Default]]&lt;&gt;"",Table_Styles[[#This Row],[Left Default]],""))</f>
        <v/>
      </c>
      <c r="CA74" s="55"/>
      <c r="CB74" s="20" t="str">
        <f>IF(AND(Table_Styles[[#This Row],[Selector]]&lt;&gt;"",Table_Styles[[#This Row],[Font Family Used]]&lt;&gt;"",Table_Styles[[#This Row],[Font Weight Used]]&lt;&gt;""),Table_Styles[[#This Row],[Font Family Used]]&amp;" "&amp;Table_Styles[[#This Row],[Font Weight Used]],"")</f>
        <v>Open Sans 400</v>
      </c>
      <c r="CC74" s="20" t="str">
        <f ca="1">IF(AND(Table_Styles[[#This Row],[Selector]],COUNTIF(OFFSET(CC:CC,0,0,ROW()-1,1),"="&amp;Table_Styles[[#This Row],[Font]])=0),Table_Styles[[#This Row],[Font]],"")</f>
        <v/>
      </c>
      <c r="CD74" s="20" t="str">
        <f ca="1">IF(Table_Styles[[#This Row],[Unique Font]]&lt;&gt;"",
"{""fontFamily"":"""&amp;Table_Styles[[#This Row],[Font Family Used]]&amp;""",""fontWeight"":"&amp;Table_Styles[[#This Row],[Font Weight Used]]&amp;"}","")</f>
        <v/>
      </c>
      <c r="CE7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400;color: #2F3132;margin-left: 10px</v>
      </c>
      <c r="CF74" s="20" t="str">
        <f>IF(AND(Table_Styles[[#This Row],[Selector]]&lt;&gt;"", Table_Styles[[#This Row],[Config Properties]]&lt;&gt;""),
Table_Styles[[#This Row],[Selector]]&amp;" { "&amp;Table_Styles[[#This Row],[Config Properties]]&amp;" }","")</f>
        <v>formly-field .checkbox label { font-family: 'Open Sans';font-size: 15px;font-weight: 400;color: #2F3132;margin-left: 10px }</v>
      </c>
      <c r="CG74" s="20" t="str">
        <f xml:space="preserve">
SUBSTITUTE(SUBSTITUTE(SUBSTITUTE(SUBSTITUTE(SUBSTITUTE(SUBSTITUTE(SUBSTITUTE(SUBSTITUTE(Table_Styles[[#This Row],[Config]],
" {","{"),
"{ ","{"),
" }","}"),
"} ","}"),
" ,",","),
", ",","),
" :",":"),
": ",":")</f>
        <v>formly-field .checkbox label{font-family:'Open Sans';font-size:15px;font-weight:400;color:#2F3132;margin-left:10px}</v>
      </c>
    </row>
    <row r="75" spans="2:85" ht="21" customHeight="1">
      <c r="B75" s="20" t="s">
        <v>775</v>
      </c>
      <c r="C75" s="92" t="s">
        <v>778</v>
      </c>
      <c r="D75" s="55"/>
      <c r="E75" s="38"/>
      <c r="F75" s="18" t="str">
        <f>IF(Table_Styles[[#This Row],[Font Family]]&lt;&gt;"",Table_Styles[[#This Row],[Font Family]],IF(Table_Styles[[#This Row],[Font Family Default]]&lt;&gt;"",Table_Styles[[#This Row],[Font Family Default]],""))</f>
        <v/>
      </c>
      <c r="G75" s="55"/>
      <c r="H75" s="40"/>
      <c r="I75" s="18" t="str">
        <f>IF(Table_Styles[[#This Row],[Font Size]]&lt;&gt;"",Table_Styles[[#This Row],[Font Size]],IF(Table_Styles[[#This Row],[Font Size Default]]&lt;&gt;"",Table_Styles[[#This Row],[Font Size Default]],""))</f>
        <v/>
      </c>
      <c r="J75" s="55"/>
      <c r="K75" s="38"/>
      <c r="L75" s="18" t="str">
        <f>IF(Table_Styles[[#This Row],[Font Weight]]&lt;&gt;"",Table_Styles[[#This Row],[Font Weight]],IF(Table_Styles[[#This Row],[Font Weight Default]]&lt;&gt;"",Table_Styles[[#This Row],[Font Weight Default]],""))</f>
        <v/>
      </c>
      <c r="M75" s="55"/>
      <c r="N75" s="38"/>
      <c r="O75" s="18" t="str">
        <f>IF(Table_Styles[[#This Row],[Colour]]&lt;&gt;"",Table_Styles[[#This Row],[Colour]],IF(Table_Styles[[#This Row],[Colour Default]]&lt;&gt;"",Table_Styles[[#This Row],[Colour Default]],""))</f>
        <v/>
      </c>
      <c r="P75" s="55"/>
      <c r="Q75" s="38" t="str">
        <f>Colour_Background_1</f>
        <v>#FFFFFF</v>
      </c>
      <c r="R75" s="18" t="str">
        <f>IF(Table_Styles[[#This Row],[Background]]&lt;&gt;"",Table_Styles[[#This Row],[Background]],IF(Table_Styles[[#This Row],[Background Default]]&lt;&gt;"",Table_Styles[[#This Row],[Background Default]],""))</f>
        <v>#FFFFFF</v>
      </c>
      <c r="S75" s="55"/>
      <c r="T75" s="38"/>
      <c r="U75" s="18" t="str">
        <f>IF(Table_Styles[[#This Row],[Border]]&lt;&gt;"",Table_Styles[[#This Row],[Border]],IF(Table_Styles[[#This Row],[Border Default]]&lt;&gt;"",Table_Styles[[#This Row],[Border Default]],""))</f>
        <v/>
      </c>
      <c r="V75" s="38"/>
      <c r="W75" s="40"/>
      <c r="X75" s="18" t="str">
        <f>IF(Table_Styles[[#This Row],[Border Radius]]&lt;&gt;"",Table_Styles[[#This Row],[Border Radius]],IF(Table_Styles[[#This Row],[Border Radius Default]]&lt;&gt;"",Table_Styles[[#This Row],[Border Radius Default]],""))</f>
        <v/>
      </c>
      <c r="Y75" s="55"/>
      <c r="Z75" s="94"/>
      <c r="AA75" s="18" t="str">
        <f>IF(Table_Styles[[#This Row],[MT]]&lt;&gt;"",Table_Styles[[#This Row],[MT]],IF(Table_Styles[[#This Row],[MT Default]]&lt;&gt;"",Table_Styles[[#This Row],[MT Default]],""))</f>
        <v/>
      </c>
      <c r="AB75" s="55"/>
      <c r="AC75" s="38"/>
      <c r="AD75" s="18" t="str">
        <f>IF(Table_Styles[[#This Row],[MR]]&lt;&gt;"",Table_Styles[[#This Row],[MR]],IF(Table_Styles[[#This Row],[MR Default]]&lt;&gt;"",Table_Styles[[#This Row],[MR Default]],""))</f>
        <v/>
      </c>
      <c r="AE75" s="55"/>
      <c r="AF75" s="38"/>
      <c r="AG75" s="18" t="str">
        <f>IF(Table_Styles[[#This Row],[MB]]&lt;&gt;"",Table_Styles[[#This Row],[MB]],IF(Table_Styles[[#This Row],[MB Default]]&lt;&gt;"",Table_Styles[[#This Row],[MB Default]],""))</f>
        <v/>
      </c>
      <c r="AH75" s="55"/>
      <c r="AI75" s="40"/>
      <c r="AJ75" s="18" t="str">
        <f>IF(Table_Styles[[#This Row],[ML]]&lt;&gt;"",Table_Styles[[#This Row],[ML]],IF(Table_Styles[[#This Row],[ML Default]]&lt;&gt;"",Table_Styles[[#This Row],[ML Default]],""))</f>
        <v/>
      </c>
      <c r="AK75" s="55"/>
      <c r="AL75" s="38"/>
      <c r="AM75" s="18" t="str">
        <f>IF(Table_Styles[[#This Row],[PT]]&lt;&gt;"",Table_Styles[[#This Row],[PT]],IF(Table_Styles[[#This Row],[PT Default]]&lt;&gt;"",Table_Styles[[#This Row],[PT Default]],""))</f>
        <v/>
      </c>
      <c r="AN75" s="55"/>
      <c r="AO75" s="38"/>
      <c r="AP75" s="18" t="str">
        <f>IF(Table_Styles[[#This Row],[PR]]&lt;&gt;"",Table_Styles[[#This Row],[PR]],IF(Table_Styles[[#This Row],[PR Default]]&lt;&gt;"",Table_Styles[[#This Row],[PR Default]],""))</f>
        <v/>
      </c>
      <c r="AQ75" s="55"/>
      <c r="AR75" s="38"/>
      <c r="AS75" s="18" t="str">
        <f>IF(Table_Styles[[#This Row],[PB]]&lt;&gt;"",Table_Styles[[#This Row],[PB]],IF(Table_Styles[[#This Row],[PB Default]]&lt;&gt;"",Table_Styles[[#This Row],[PB Default]],""))</f>
        <v/>
      </c>
      <c r="AT75" s="55"/>
      <c r="AU75" s="38"/>
      <c r="AV75" s="18" t="str">
        <f>IF(Table_Styles[[#This Row],[PL]]&lt;&gt;"",Table_Styles[[#This Row],[PL]],IF(Table_Styles[[#This Row],[PL Default]]&lt;&gt;"",Table_Styles[[#This Row],[PL Default]],""))</f>
        <v/>
      </c>
      <c r="AW75" s="55"/>
      <c r="AX75" s="38"/>
      <c r="AY75" s="18" t="str">
        <f>IF(Table_Styles[[#This Row],[BT]]&lt;&gt;"",Table_Styles[[#This Row],[BT]],IF(Table_Styles[[#This Row],[BT Default]]&lt;&gt;"",Table_Styles[[#This Row],[BT Default]],""))</f>
        <v/>
      </c>
      <c r="AZ75" s="55"/>
      <c r="BA75" s="38"/>
      <c r="BB75" s="18" t="str">
        <f>IF(Table_Styles[[#This Row],[BR]]&lt;&gt;"",Table_Styles[[#This Row],[BR]],IF(Table_Styles[[#This Row],[BR Default]]&lt;&gt;"",Table_Styles[[#This Row],[BR Default]],""))</f>
        <v/>
      </c>
      <c r="BC75" s="55"/>
      <c r="BD75" s="38"/>
      <c r="BE75" s="18" t="str">
        <f>IF(Table_Styles[[#This Row],[BB]]&lt;&gt;"",Table_Styles[[#This Row],[BB]],IF(Table_Styles[[#This Row],[BB Default]]&lt;&gt;"",Table_Styles[[#This Row],[BB Default]],""))</f>
        <v/>
      </c>
      <c r="BF75" s="55"/>
      <c r="BG75" s="38"/>
      <c r="BH75" s="18" t="str">
        <f>IF(Table_Styles[[#This Row],[BL]]&lt;&gt;"",Table_Styles[[#This Row],[BL]],IF(Table_Styles[[#This Row],[BL Default]]&lt;&gt;"",Table_Styles[[#This Row],[BL Default]],""))</f>
        <v/>
      </c>
      <c r="BI75" s="38"/>
      <c r="BJ75" s="40" t="s">
        <v>779</v>
      </c>
      <c r="BK75" s="18" t="str">
        <f>IF(Table_Styles[[#This Row],[Width]]&lt;&gt;"",Table_Styles[[#This Row],[Width]],IF(Table_Styles[[#This Row],[Width Default]]&lt;&gt;"",Table_Styles[[#This Row],[Width Default]],""))</f>
        <v>17px</v>
      </c>
      <c r="BL75" s="38"/>
      <c r="BM75" s="40" t="s">
        <v>779</v>
      </c>
      <c r="BN75" s="18" t="str">
        <f>IF(Table_Styles[[#This Row],[Height]]&lt;&gt;"",Table_Styles[[#This Row],[Height]],IF(Table_Styles[[#This Row],[Height Default]]&lt;&gt;"",Table_Styles[[#This Row],[Height Default]],""))</f>
        <v>17px</v>
      </c>
      <c r="BO75" s="18"/>
      <c r="BP75" s="18" t="s">
        <v>739</v>
      </c>
      <c r="BQ75" s="18" t="str">
        <f>IF(Table_Styles[[#This Row],[Top]]&lt;&gt;"",Table_Styles[[#This Row],[Top]],IF(Table_Styles[[#This Row],[Top Default]]&lt;&gt;"",Table_Styles[[#This Row],[Top Default]],""))</f>
        <v>2px</v>
      </c>
      <c r="BR75" s="18"/>
      <c r="BS75" s="18"/>
      <c r="BT75" s="18" t="str">
        <f>IF(Table_Styles[[#This Row],[Right]]&lt;&gt;"",Table_Styles[[#This Row],[Right]],IF(Table_Styles[[#This Row],[Right Default]]&lt;&gt;"",Table_Styles[[#This Row],[Right Default]],""))</f>
        <v/>
      </c>
      <c r="BU75" s="18"/>
      <c r="BV75" s="18"/>
      <c r="BW75" s="18" t="str">
        <f>IF(Table_Styles[[#This Row],[Bottom]]&lt;&gt;"",Table_Styles[[#This Row],[Bottom]],IF(Table_Styles[[#This Row],[Bottom Default]]&lt;&gt;"",Table_Styles[[#This Row],[Bottom Default]],""))</f>
        <v/>
      </c>
      <c r="BX75" s="18"/>
      <c r="BY75" s="18"/>
      <c r="BZ75" s="18" t="str">
        <f>IF(Table_Styles[[#This Row],[Left]]&lt;&gt;"",Table_Styles[[#This Row],[Left]],IF(Table_Styles[[#This Row],[Left Default]]&lt;&gt;"",Table_Styles[[#This Row],[Left Default]],""))</f>
        <v/>
      </c>
      <c r="CA75" s="55"/>
      <c r="CB75" s="20" t="str">
        <f>IF(AND(Table_Styles[[#This Row],[Selector]]&lt;&gt;"",Table_Styles[[#This Row],[Font Family Used]]&lt;&gt;"",Table_Styles[[#This Row],[Font Weight Used]]&lt;&gt;""),Table_Styles[[#This Row],[Font Family Used]]&amp;" "&amp;Table_Styles[[#This Row],[Font Weight Used]],"")</f>
        <v/>
      </c>
      <c r="CC75" s="20" t="str">
        <f ca="1">IF(AND(Table_Styles[[#This Row],[Selector]],COUNTIF(OFFSET(CC:CC,0,0,ROW()-1,1),"="&amp;Table_Styles[[#This Row],[Font]])=0),Table_Styles[[#This Row],[Font]],"")</f>
        <v/>
      </c>
      <c r="CD75" s="20" t="str">
        <f ca="1">IF(Table_Styles[[#This Row],[Unique Font]]&lt;&gt;"",
"{""fontFamily"":"""&amp;Table_Styles[[#This Row],[Font Family Used]]&amp;""",""fontWeight"":"&amp;Table_Styles[[#This Row],[Font Weight Used]]&amp;"}","")</f>
        <v/>
      </c>
      <c r="CE7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#FFFFFF;width: 17px;height: 17px;top: 2px</v>
      </c>
      <c r="CF75" s="20" t="str">
        <f>IF(AND(Table_Styles[[#This Row],[Selector]]&lt;&gt;"", Table_Styles[[#This Row],[Config Properties]]&lt;&gt;""),
Table_Styles[[#This Row],[Selector]]&amp;" { "&amp;Table_Styles[[#This Row],[Config Properties]]&amp;" }","")</f>
        <v>formly-field .checkbox input[type=checkbox] ~ .check { background: #FFFFFF;width: 17px;height: 17px;top: 2px }</v>
      </c>
      <c r="CG75" s="20" t="str">
        <f xml:space="preserve">
SUBSTITUTE(SUBSTITUTE(SUBSTITUTE(SUBSTITUTE(SUBSTITUTE(SUBSTITUTE(SUBSTITUTE(SUBSTITUTE(Table_Styles[[#This Row],[Config]],
" {","{"),
"{ ","{"),
" }","}"),
"} ","}"),
" ,",","),
", ",","),
" :",":"),
": ",":")</f>
        <v>formly-field .checkbox input[type=checkbox] ~ .check{background:#FFFFFF;width:17px;height:17px;top:2px}</v>
      </c>
    </row>
    <row r="76" spans="2:85" ht="21" customHeight="1">
      <c r="B76" s="20" t="s">
        <v>780</v>
      </c>
      <c r="C76" s="92" t="s">
        <v>781</v>
      </c>
      <c r="D76" s="55"/>
      <c r="E76" s="38"/>
      <c r="F76" s="18" t="str">
        <f>IF(Table_Styles[[#This Row],[Font Family]]&lt;&gt;"",Table_Styles[[#This Row],[Font Family]],IF(Table_Styles[[#This Row],[Font Family Default]]&lt;&gt;"",Table_Styles[[#This Row],[Font Family Default]],""))</f>
        <v/>
      </c>
      <c r="G76" s="55"/>
      <c r="H76" s="40" t="s">
        <v>673</v>
      </c>
      <c r="I76" s="18" t="str">
        <f>IF(Table_Styles[[#This Row],[Font Size]]&lt;&gt;"",Table_Styles[[#This Row],[Font Size]],IF(Table_Styles[[#This Row],[Font Size Default]]&lt;&gt;"",Table_Styles[[#This Row],[Font Size Default]],""))</f>
        <v>13px</v>
      </c>
      <c r="J76" s="55"/>
      <c r="K76" s="38"/>
      <c r="L76" s="18" t="str">
        <f>IF(Table_Styles[[#This Row],[Font Weight]]&lt;&gt;"",Table_Styles[[#This Row],[Font Weight]],IF(Table_Styles[[#This Row],[Font Weight Default]]&lt;&gt;"",Table_Styles[[#This Row],[Font Weight Default]],""))</f>
        <v/>
      </c>
      <c r="M76" s="55"/>
      <c r="N76" s="94" t="str">
        <f>Colour_Accent_1</f>
        <v>#042361</v>
      </c>
      <c r="O76" s="18" t="str">
        <f>IF(Table_Styles[[#This Row],[Colour]]&lt;&gt;"",Table_Styles[[#This Row],[Colour]],IF(Table_Styles[[#This Row],[Colour Default]]&lt;&gt;"",Table_Styles[[#This Row],[Colour Default]],""))</f>
        <v>#042361</v>
      </c>
      <c r="P76" s="55"/>
      <c r="Q76" s="94"/>
      <c r="R76" s="18" t="str">
        <f>IF(Table_Styles[[#This Row],[Background]]&lt;&gt;"",Table_Styles[[#This Row],[Background]],IF(Table_Styles[[#This Row],[Background Default]]&lt;&gt;"",Table_Styles[[#This Row],[Background Default]],""))</f>
        <v/>
      </c>
      <c r="S76" s="55"/>
      <c r="T76" s="38"/>
      <c r="U76" s="18" t="str">
        <f>IF(Table_Styles[[#This Row],[Border]]&lt;&gt;"",Table_Styles[[#This Row],[Border]],IF(Table_Styles[[#This Row],[Border Default]]&lt;&gt;"",Table_Styles[[#This Row],[Border Default]],""))</f>
        <v/>
      </c>
      <c r="V76" s="38"/>
      <c r="W76" s="40"/>
      <c r="X76" s="18" t="str">
        <f>IF(Table_Styles[[#This Row],[Border Radius]]&lt;&gt;"",Table_Styles[[#This Row],[Border Radius]],IF(Table_Styles[[#This Row],[Border Radius Default]]&lt;&gt;"",Table_Styles[[#This Row],[Border Radius Default]],""))</f>
        <v/>
      </c>
      <c r="Y76" s="55"/>
      <c r="Z76" s="94" t="s">
        <v>740</v>
      </c>
      <c r="AA76" s="18" t="str">
        <f>IF(Table_Styles[[#This Row],[MT]]&lt;&gt;"",Table_Styles[[#This Row],[MT]],IF(Table_Styles[[#This Row],[MT Default]]&lt;&gt;"",Table_Styles[[#This Row],[MT Default]],""))</f>
        <v>1px</v>
      </c>
      <c r="AB76" s="55"/>
      <c r="AC76" s="38"/>
      <c r="AD76" s="18" t="str">
        <f>IF(Table_Styles[[#This Row],[MR]]&lt;&gt;"",Table_Styles[[#This Row],[MR]],IF(Table_Styles[[#This Row],[MR Default]]&lt;&gt;"",Table_Styles[[#This Row],[MR Default]],""))</f>
        <v/>
      </c>
      <c r="AE76" s="55"/>
      <c r="AF76" s="38"/>
      <c r="AG76" s="18" t="str">
        <f>IF(Table_Styles[[#This Row],[MB]]&lt;&gt;"",Table_Styles[[#This Row],[MB]],IF(Table_Styles[[#This Row],[MB Default]]&lt;&gt;"",Table_Styles[[#This Row],[MB Default]],""))</f>
        <v/>
      </c>
      <c r="AH76" s="55"/>
      <c r="AI76" s="40" t="s">
        <v>739</v>
      </c>
      <c r="AJ76" s="18" t="str">
        <f>IF(Table_Styles[[#This Row],[ML]]&lt;&gt;"",Table_Styles[[#This Row],[ML]],IF(Table_Styles[[#This Row],[ML Default]]&lt;&gt;"",Table_Styles[[#This Row],[ML Default]],""))</f>
        <v>2px</v>
      </c>
      <c r="AK76" s="55"/>
      <c r="AL76" s="38"/>
      <c r="AM76" s="18" t="str">
        <f>IF(Table_Styles[[#This Row],[PT]]&lt;&gt;"",Table_Styles[[#This Row],[PT]],IF(Table_Styles[[#This Row],[PT Default]]&lt;&gt;"",Table_Styles[[#This Row],[PT Default]],""))</f>
        <v/>
      </c>
      <c r="AN76" s="55"/>
      <c r="AO76" s="38"/>
      <c r="AP76" s="18" t="str">
        <f>IF(Table_Styles[[#This Row],[PR]]&lt;&gt;"",Table_Styles[[#This Row],[PR]],IF(Table_Styles[[#This Row],[PR Default]]&lt;&gt;"",Table_Styles[[#This Row],[PR Default]],""))</f>
        <v/>
      </c>
      <c r="AQ76" s="55"/>
      <c r="AR76" s="38"/>
      <c r="AS76" s="18" t="str">
        <f>IF(Table_Styles[[#This Row],[PB]]&lt;&gt;"",Table_Styles[[#This Row],[PB]],IF(Table_Styles[[#This Row],[PB Default]]&lt;&gt;"",Table_Styles[[#This Row],[PB Default]],""))</f>
        <v/>
      </c>
      <c r="AT76" s="55"/>
      <c r="AU76" s="38"/>
      <c r="AV76" s="18" t="str">
        <f>IF(Table_Styles[[#This Row],[PL]]&lt;&gt;"",Table_Styles[[#This Row],[PL]],IF(Table_Styles[[#This Row],[PL Default]]&lt;&gt;"",Table_Styles[[#This Row],[PL Default]],""))</f>
        <v/>
      </c>
      <c r="AW76" s="55"/>
      <c r="AX76" s="38"/>
      <c r="AY76" s="18" t="str">
        <f>IF(Table_Styles[[#This Row],[BT]]&lt;&gt;"",Table_Styles[[#This Row],[BT]],IF(Table_Styles[[#This Row],[BT Default]]&lt;&gt;"",Table_Styles[[#This Row],[BT Default]],""))</f>
        <v/>
      </c>
      <c r="AZ76" s="55"/>
      <c r="BA76" s="38"/>
      <c r="BB76" s="18" t="str">
        <f>IF(Table_Styles[[#This Row],[BR]]&lt;&gt;"",Table_Styles[[#This Row],[BR]],IF(Table_Styles[[#This Row],[BR Default]]&lt;&gt;"",Table_Styles[[#This Row],[BR Default]],""))</f>
        <v/>
      </c>
      <c r="BC76" s="55"/>
      <c r="BD76" s="38"/>
      <c r="BE76" s="18" t="str">
        <f>IF(Table_Styles[[#This Row],[BB]]&lt;&gt;"",Table_Styles[[#This Row],[BB]],IF(Table_Styles[[#This Row],[BB Default]]&lt;&gt;"",Table_Styles[[#This Row],[BB Default]],""))</f>
        <v/>
      </c>
      <c r="BF76" s="55"/>
      <c r="BG76" s="38"/>
      <c r="BH76" s="18" t="str">
        <f>IF(Table_Styles[[#This Row],[BL]]&lt;&gt;"",Table_Styles[[#This Row],[BL]],IF(Table_Styles[[#This Row],[BL Default]]&lt;&gt;"",Table_Styles[[#This Row],[BL Default]],""))</f>
        <v/>
      </c>
      <c r="BI76" s="38"/>
      <c r="BJ76" s="40"/>
      <c r="BK76" s="18" t="str">
        <f>IF(Table_Styles[[#This Row],[Width]]&lt;&gt;"",Table_Styles[[#This Row],[Width]],IF(Table_Styles[[#This Row],[Width Default]]&lt;&gt;"",Table_Styles[[#This Row],[Width Default]],""))</f>
        <v/>
      </c>
      <c r="BL76" s="38"/>
      <c r="BM76" s="40"/>
      <c r="BN76" s="18" t="str">
        <f>IF(Table_Styles[[#This Row],[Height]]&lt;&gt;"",Table_Styles[[#This Row],[Height]],IF(Table_Styles[[#This Row],[Height Default]]&lt;&gt;"",Table_Styles[[#This Row],[Height Default]],""))</f>
        <v/>
      </c>
      <c r="BO76" s="18"/>
      <c r="BP76" s="18"/>
      <c r="BQ76" s="18" t="str">
        <f>IF(Table_Styles[[#This Row],[Top]]&lt;&gt;"",Table_Styles[[#This Row],[Top]],IF(Table_Styles[[#This Row],[Top Default]]&lt;&gt;"",Table_Styles[[#This Row],[Top Default]],""))</f>
        <v/>
      </c>
      <c r="BR76" s="18"/>
      <c r="BS76" s="18"/>
      <c r="BT76" s="18" t="str">
        <f>IF(Table_Styles[[#This Row],[Right]]&lt;&gt;"",Table_Styles[[#This Row],[Right]],IF(Table_Styles[[#This Row],[Right Default]]&lt;&gt;"",Table_Styles[[#This Row],[Right Default]],""))</f>
        <v/>
      </c>
      <c r="BU76" s="18"/>
      <c r="BV76" s="18"/>
      <c r="BW76" s="18" t="str">
        <f>IF(Table_Styles[[#This Row],[Bottom]]&lt;&gt;"",Table_Styles[[#This Row],[Bottom]],IF(Table_Styles[[#This Row],[Bottom Default]]&lt;&gt;"",Table_Styles[[#This Row],[Bottom Default]],""))</f>
        <v/>
      </c>
      <c r="BX76" s="18"/>
      <c r="BY76" s="18"/>
      <c r="BZ76" s="18" t="str">
        <f>IF(Table_Styles[[#This Row],[Left]]&lt;&gt;"",Table_Styles[[#This Row],[Left]],IF(Table_Styles[[#This Row],[Left Default]]&lt;&gt;"",Table_Styles[[#This Row],[Left Default]],""))</f>
        <v/>
      </c>
      <c r="CA76" s="55"/>
      <c r="CB76" s="20" t="str">
        <f>IF(AND(Table_Styles[[#This Row],[Selector]]&lt;&gt;"",Table_Styles[[#This Row],[Font Family Used]]&lt;&gt;"",Table_Styles[[#This Row],[Font Weight Used]]&lt;&gt;""),Table_Styles[[#This Row],[Font Family Used]]&amp;" "&amp;Table_Styles[[#This Row],[Font Weight Used]],"")</f>
        <v/>
      </c>
      <c r="CC76" s="20" t="str">
        <f ca="1">IF(AND(Table_Styles[[#This Row],[Selector]],COUNTIF(OFFSET(CC:CC,0,0,ROW()-1,1),"="&amp;Table_Styles[[#This Row],[Font]])=0),Table_Styles[[#This Row],[Font]],"")</f>
        <v/>
      </c>
      <c r="CD76" s="20" t="str">
        <f ca="1">IF(Table_Styles[[#This Row],[Unique Font]]&lt;&gt;"",
"{""fontFamily"":"""&amp;Table_Styles[[#This Row],[Font Family Used]]&amp;""",""fontWeight"":"&amp;Table_Styles[[#This Row],[Font Weight Used]]&amp;"}","")</f>
        <v/>
      </c>
      <c r="CE7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#042361;margin-top: 1px;margin-left: 2px</v>
      </c>
      <c r="CF76" s="20" t="str">
        <f>IF(AND(Table_Styles[[#This Row],[Selector]]&lt;&gt;"", Table_Styles[[#This Row],[Config Properties]]&lt;&gt;""),
Table_Styles[[#This Row],[Selector]]&amp;" { "&amp;Table_Styles[[#This Row],[Config Properties]]&amp;" }","")</f>
        <v>formly-field .checkbox input[type=checkbox] ~ .check .inside { font-size: 13px;color: #042361;margin-top: 1px;margin-left: 2px }</v>
      </c>
      <c r="CG76" s="20" t="str">
        <f xml:space="preserve">
SUBSTITUTE(SUBSTITUTE(SUBSTITUTE(SUBSTITUTE(SUBSTITUTE(SUBSTITUTE(SUBSTITUTE(SUBSTITUTE(Table_Styles[[#This Row],[Config]],
" {","{"),
"{ ","{"),
" }","}"),
"} ","}"),
" ,",","),
", ",","),
" :",":"),
": ",":")</f>
        <v>formly-field .checkbox input[type=checkbox] ~ .check .inside{font-size:13px;color:#042361;margin-top:1px;margin-left:2px}</v>
      </c>
    </row>
    <row r="77" spans="2:85" ht="21" customHeight="1" thickBot="1">
      <c r="B77" s="59" t="s">
        <v>31</v>
      </c>
      <c r="C77" s="59"/>
      <c r="D77" s="67"/>
      <c r="E77" s="67"/>
      <c r="F77" s="59" t="str">
        <f>IF(Table_Styles[[#This Row],[Font Family]]&lt;&gt;"",Table_Styles[[#This Row],[Font Family]],IF(Table_Styles[[#This Row],[Font Family Default]]&lt;&gt;"",Table_Styles[[#This Row],[Font Family Default]],""))</f>
        <v/>
      </c>
      <c r="G77" s="67"/>
      <c r="H77" s="67"/>
      <c r="I77" s="59" t="str">
        <f>IF(Table_Styles[[#This Row],[Font Size]]&lt;&gt;"",Table_Styles[[#This Row],[Font Size]],IF(Table_Styles[[#This Row],[Font Size Default]]&lt;&gt;"",Table_Styles[[#This Row],[Font Size Default]],""))</f>
        <v/>
      </c>
      <c r="J77" s="67"/>
      <c r="K77" s="67"/>
      <c r="L77" s="59" t="str">
        <f>IF(Table_Styles[[#This Row],[Font Weight]]&lt;&gt;"",Table_Styles[[#This Row],[Font Weight]],IF(Table_Styles[[#This Row],[Font Weight Default]]&lt;&gt;"",Table_Styles[[#This Row],[Font Weight Default]],""))</f>
        <v/>
      </c>
      <c r="M77" s="67"/>
      <c r="N77" s="67"/>
      <c r="O77" s="59" t="str">
        <f>IF(Table_Styles[[#This Row],[Colour]]&lt;&gt;"",Table_Styles[[#This Row],[Colour]],IF(Table_Styles[[#This Row],[Colour Default]]&lt;&gt;"",Table_Styles[[#This Row],[Colour Default]],""))</f>
        <v/>
      </c>
      <c r="P77" s="67"/>
      <c r="Q77" s="67"/>
      <c r="R77" s="59" t="str">
        <f>IF(Table_Styles[[#This Row],[Background]]&lt;&gt;"",Table_Styles[[#This Row],[Background]],IF(Table_Styles[[#This Row],[Background Default]]&lt;&gt;"",Table_Styles[[#This Row],[Background Default]],""))</f>
        <v/>
      </c>
      <c r="S77" s="67"/>
      <c r="T77" s="67"/>
      <c r="U77" s="59" t="str">
        <f>IF(Table_Styles[[#This Row],[Border]]&lt;&gt;"",Table_Styles[[#This Row],[Border]],IF(Table_Styles[[#This Row],[Border Default]]&lt;&gt;"",Table_Styles[[#This Row],[Border Default]],""))</f>
        <v/>
      </c>
      <c r="V77" s="67"/>
      <c r="W77" s="67"/>
      <c r="X77" s="59" t="str">
        <f>IF(Table_Styles[[#This Row],[Border Radius]]&lt;&gt;"",Table_Styles[[#This Row],[Border Radius]],IF(Table_Styles[[#This Row],[Border Radius Default]]&lt;&gt;"",Table_Styles[[#This Row],[Border Radius Default]],""))</f>
        <v/>
      </c>
      <c r="Y77" s="67"/>
      <c r="Z77" s="67"/>
      <c r="AA77" s="59" t="str">
        <f>IF(Table_Styles[[#This Row],[MT]]&lt;&gt;"",Table_Styles[[#This Row],[MT]],IF(Table_Styles[[#This Row],[MT Default]]&lt;&gt;"",Table_Styles[[#This Row],[MT Default]],""))</f>
        <v/>
      </c>
      <c r="AB77" s="67"/>
      <c r="AC77" s="67"/>
      <c r="AD77" s="59" t="str">
        <f>IF(Table_Styles[[#This Row],[MR]]&lt;&gt;"",Table_Styles[[#This Row],[MR]],IF(Table_Styles[[#This Row],[MR Default]]&lt;&gt;"",Table_Styles[[#This Row],[MR Default]],""))</f>
        <v/>
      </c>
      <c r="AE77" s="67"/>
      <c r="AF77" s="67"/>
      <c r="AG77" s="59" t="str">
        <f>IF(Table_Styles[[#This Row],[MB]]&lt;&gt;"",Table_Styles[[#This Row],[MB]],IF(Table_Styles[[#This Row],[MB Default]]&lt;&gt;"",Table_Styles[[#This Row],[MB Default]],""))</f>
        <v/>
      </c>
      <c r="AH77" s="67"/>
      <c r="AI77" s="67"/>
      <c r="AJ77" s="59" t="str">
        <f>IF(Table_Styles[[#This Row],[ML]]&lt;&gt;"",Table_Styles[[#This Row],[ML]],IF(Table_Styles[[#This Row],[ML Default]]&lt;&gt;"",Table_Styles[[#This Row],[ML Default]],""))</f>
        <v/>
      </c>
      <c r="AK77" s="67"/>
      <c r="AL77" s="67"/>
      <c r="AM77" s="59" t="str">
        <f>IF(Table_Styles[[#This Row],[PT]]&lt;&gt;"",Table_Styles[[#This Row],[PT]],IF(Table_Styles[[#This Row],[PT Default]]&lt;&gt;"",Table_Styles[[#This Row],[PT Default]],""))</f>
        <v/>
      </c>
      <c r="AN77" s="67"/>
      <c r="AO77" s="67"/>
      <c r="AP77" s="59" t="str">
        <f>IF(Table_Styles[[#This Row],[PR]]&lt;&gt;"",Table_Styles[[#This Row],[PR]],IF(Table_Styles[[#This Row],[PR Default]]&lt;&gt;"",Table_Styles[[#This Row],[PR Default]],""))</f>
        <v/>
      </c>
      <c r="AQ77" s="67"/>
      <c r="AR77" s="67"/>
      <c r="AS77" s="59" t="str">
        <f>IF(Table_Styles[[#This Row],[PB]]&lt;&gt;"",Table_Styles[[#This Row],[PB]],IF(Table_Styles[[#This Row],[PB Default]]&lt;&gt;"",Table_Styles[[#This Row],[PB Default]],""))</f>
        <v/>
      </c>
      <c r="AT77" s="67"/>
      <c r="AU77" s="67"/>
      <c r="AV77" s="59" t="str">
        <f>IF(Table_Styles[[#This Row],[PL]]&lt;&gt;"",Table_Styles[[#This Row],[PL]],IF(Table_Styles[[#This Row],[PL Default]]&lt;&gt;"",Table_Styles[[#This Row],[PL Default]],""))</f>
        <v/>
      </c>
      <c r="AW77" s="67"/>
      <c r="AX77" s="67"/>
      <c r="AY77" s="59" t="str">
        <f>IF(Table_Styles[[#This Row],[BT]]&lt;&gt;"",Table_Styles[[#This Row],[BT]],IF(Table_Styles[[#This Row],[BT Default]]&lt;&gt;"",Table_Styles[[#This Row],[BT Default]],""))</f>
        <v/>
      </c>
      <c r="AZ77" s="67"/>
      <c r="BA77" s="67"/>
      <c r="BB77" s="59" t="str">
        <f>IF(Table_Styles[[#This Row],[BR]]&lt;&gt;"",Table_Styles[[#This Row],[BR]],IF(Table_Styles[[#This Row],[BR Default]]&lt;&gt;"",Table_Styles[[#This Row],[BR Default]],""))</f>
        <v/>
      </c>
      <c r="BC77" s="67"/>
      <c r="BD77" s="67"/>
      <c r="BE77" s="59" t="str">
        <f>IF(Table_Styles[[#This Row],[BB]]&lt;&gt;"",Table_Styles[[#This Row],[BB]],IF(Table_Styles[[#This Row],[BB Default]]&lt;&gt;"",Table_Styles[[#This Row],[BB Default]],""))</f>
        <v/>
      </c>
      <c r="BF77" s="67"/>
      <c r="BG77" s="67"/>
      <c r="BH77" s="59" t="str">
        <f>IF(Table_Styles[[#This Row],[BL]]&lt;&gt;"",Table_Styles[[#This Row],[BL]],IF(Table_Styles[[#This Row],[BL Default]]&lt;&gt;"",Table_Styles[[#This Row],[BL Default]],""))</f>
        <v/>
      </c>
      <c r="BI77" s="67"/>
      <c r="BJ77" s="67"/>
      <c r="BK77" s="59" t="str">
        <f>IF(Table_Styles[[#This Row],[Width]]&lt;&gt;"",Table_Styles[[#This Row],[Width]],IF(Table_Styles[[#This Row],[Width Default]]&lt;&gt;"",Table_Styles[[#This Row],[Width Default]],""))</f>
        <v/>
      </c>
      <c r="BL77" s="67"/>
      <c r="BM77" s="67"/>
      <c r="BN77" s="59" t="str">
        <f>IF(Table_Styles[[#This Row],[Height]]&lt;&gt;"",Table_Styles[[#This Row],[Height]],IF(Table_Styles[[#This Row],[Height Default]]&lt;&gt;"",Table_Styles[[#This Row],[Height Default]],""))</f>
        <v/>
      </c>
      <c r="BO77" s="59"/>
      <c r="BP77" s="59"/>
      <c r="BQ77" s="59" t="str">
        <f>IF(Table_Styles[[#This Row],[Top]]&lt;&gt;"",Table_Styles[[#This Row],[Top]],IF(Table_Styles[[#This Row],[Top Default]]&lt;&gt;"",Table_Styles[[#This Row],[Top Default]],""))</f>
        <v/>
      </c>
      <c r="BR77" s="59"/>
      <c r="BS77" s="59"/>
      <c r="BT77" s="59" t="str">
        <f>IF(Table_Styles[[#This Row],[Right]]&lt;&gt;"",Table_Styles[[#This Row],[Right]],IF(Table_Styles[[#This Row],[Right Default]]&lt;&gt;"",Table_Styles[[#This Row],[Right Default]],""))</f>
        <v/>
      </c>
      <c r="BU77" s="59"/>
      <c r="BV77" s="59"/>
      <c r="BW77" s="59" t="str">
        <f>IF(Table_Styles[[#This Row],[Bottom]]&lt;&gt;"",Table_Styles[[#This Row],[Bottom]],IF(Table_Styles[[#This Row],[Bottom Default]]&lt;&gt;"",Table_Styles[[#This Row],[Bottom Default]],""))</f>
        <v/>
      </c>
      <c r="BX77" s="59"/>
      <c r="BY77" s="59"/>
      <c r="BZ77" s="59" t="str">
        <f>IF(Table_Styles[[#This Row],[Left]]&lt;&gt;"",Table_Styles[[#This Row],[Left]],IF(Table_Styles[[#This Row],[Left Default]]&lt;&gt;"",Table_Styles[[#This Row],[Left Default]],""))</f>
        <v/>
      </c>
      <c r="CA77" s="67"/>
      <c r="CB77" s="59" t="str">
        <f>IF(AND(Table_Styles[[#This Row],[Selector]]&lt;&gt;"",Table_Styles[[#This Row],[Font Family Used]]&lt;&gt;"",Table_Styles[[#This Row],[Font Weight Used]]&lt;&gt;""),Table_Styles[[#This Row],[Font Family Used]]&amp;" "&amp;Table_Styles[[#This Row],[Font Weight Used]],"")</f>
        <v/>
      </c>
      <c r="CC77" s="59" t="str">
        <f ca="1">IF(AND(Table_Styles[[#This Row],[Selector]],COUNTIF(OFFSET(CC:CC,0,0,ROW()-1,1),"="&amp;Table_Styles[[#This Row],[Font]])=0),Table_Styles[[#This Row],[Font]],"")</f>
        <v/>
      </c>
      <c r="CD77" s="59" t="str">
        <f ca="1">IF(Table_Styles[[#This Row],[Unique Font]]&lt;&gt;"",
"{""fontFamily"":"""&amp;Table_Styles[[#This Row],[Font Family Used]]&amp;""",""fontWeight"":"&amp;Table_Styles[[#This Row],[Font Weight Used]]&amp;"}","")</f>
        <v/>
      </c>
      <c r="CE77"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7" s="59" t="str">
        <f>IF(AND(Table_Styles[[#This Row],[Selector]]&lt;&gt;"", Table_Styles[[#This Row],[Config Properties]]&lt;&gt;""),
Table_Styles[[#This Row],[Selector]]&amp;" { "&amp;Table_Styles[[#This Row],[Config Properties]]&amp;" }","")</f>
        <v/>
      </c>
      <c r="CG77" s="59" t="str">
        <f xml:space="preserve">
SUBSTITUTE(SUBSTITUTE(SUBSTITUTE(SUBSTITUTE(SUBSTITUTE(SUBSTITUTE(SUBSTITUTE(SUBSTITUTE(Table_Styles[[#This Row],[Config]],
" {","{"),
"{ ","{"),
" }","}"),
"} ","}"),
" ,",","),
", ",","),
" :",":"),
": ",":")</f>
        <v/>
      </c>
    </row>
    <row r="78" spans="2:85" ht="21" customHeight="1">
      <c r="B78" s="92" t="s">
        <v>32</v>
      </c>
      <c r="C78" s="92" t="s">
        <v>782</v>
      </c>
      <c r="D78" s="38"/>
      <c r="E78" s="38"/>
      <c r="F78" s="18" t="str">
        <f>IF(Table_Styles[[#This Row],[Font Family]]&lt;&gt;"",Table_Styles[[#This Row],[Font Family]],IF(Table_Styles[[#This Row],[Font Family Default]]&lt;&gt;"",Table_Styles[[#This Row],[Font Family Default]],""))</f>
        <v/>
      </c>
      <c r="G78" s="38"/>
      <c r="H78" s="40" t="s">
        <v>668</v>
      </c>
      <c r="I78" s="18" t="str">
        <f>IF(Table_Styles[[#This Row],[Font Size]]&lt;&gt;"",Table_Styles[[#This Row],[Font Size]],IF(Table_Styles[[#This Row],[Font Size Default]]&lt;&gt;"",Table_Styles[[#This Row],[Font Size Default]],""))</f>
        <v>14px</v>
      </c>
      <c r="J78" s="38"/>
      <c r="K78" s="38"/>
      <c r="L78" s="18" t="str">
        <f>IF(Table_Styles[[#This Row],[Font Weight]]&lt;&gt;"",Table_Styles[[#This Row],[Font Weight]],IF(Table_Styles[[#This Row],[Font Weight Default]]&lt;&gt;"",Table_Styles[[#This Row],[Font Weight Default]],""))</f>
        <v/>
      </c>
      <c r="M78" s="38"/>
      <c r="N78" s="94" t="str">
        <f>Colour_Accent_2</f>
        <v>#042361</v>
      </c>
      <c r="O78" s="18" t="str">
        <f>IF(Table_Styles[[#This Row],[Colour]]&lt;&gt;"",Table_Styles[[#This Row],[Colour]],IF(Table_Styles[[#This Row],[Colour Default]]&lt;&gt;"",Table_Styles[[#This Row],[Colour Default]],""))</f>
        <v>#042361</v>
      </c>
      <c r="P78" s="38"/>
      <c r="Q78" s="38"/>
      <c r="R78" s="18" t="str">
        <f>IF(Table_Styles[[#This Row],[Background]]&lt;&gt;"",Table_Styles[[#This Row],[Background]],IF(Table_Styles[[#This Row],[Background Default]]&lt;&gt;"",Table_Styles[[#This Row],[Background Default]],""))</f>
        <v/>
      </c>
      <c r="S78" s="38"/>
      <c r="T78" s="40"/>
      <c r="U78" s="18" t="str">
        <f>IF(Table_Styles[[#This Row],[Border]]&lt;&gt;"",Table_Styles[[#This Row],[Border]],IF(Table_Styles[[#This Row],[Border Default]]&lt;&gt;"",Table_Styles[[#This Row],[Border Default]],""))</f>
        <v/>
      </c>
      <c r="V78" s="38"/>
      <c r="W78" s="38"/>
      <c r="X78" s="18" t="str">
        <f>IF(Table_Styles[[#This Row],[Border Radius]]&lt;&gt;"",Table_Styles[[#This Row],[Border Radius]],IF(Table_Styles[[#This Row],[Border Radius Default]]&lt;&gt;"",Table_Styles[[#This Row],[Border Radius Default]],""))</f>
        <v/>
      </c>
      <c r="Y78" s="38"/>
      <c r="Z78" s="38"/>
      <c r="AA78" s="18" t="str">
        <f>IF(Table_Styles[[#This Row],[MT]]&lt;&gt;"",Table_Styles[[#This Row],[MT]],IF(Table_Styles[[#This Row],[MT Default]]&lt;&gt;"",Table_Styles[[#This Row],[MT Default]],""))</f>
        <v/>
      </c>
      <c r="AB78" s="38"/>
      <c r="AC78" s="38"/>
      <c r="AD78" s="18" t="str">
        <f>IF(Table_Styles[[#This Row],[MR]]&lt;&gt;"",Table_Styles[[#This Row],[MR]],IF(Table_Styles[[#This Row],[MR Default]]&lt;&gt;"",Table_Styles[[#This Row],[MR Default]],""))</f>
        <v/>
      </c>
      <c r="AE78" s="38"/>
      <c r="AF78" s="38"/>
      <c r="AG78" s="18" t="str">
        <f>IF(Table_Styles[[#This Row],[MB]]&lt;&gt;"",Table_Styles[[#This Row],[MB]],IF(Table_Styles[[#This Row],[MB Default]]&lt;&gt;"",Table_Styles[[#This Row],[MB Default]],""))</f>
        <v/>
      </c>
      <c r="AH78" s="38"/>
      <c r="AI78" s="94"/>
      <c r="AJ78" s="18" t="str">
        <f>IF(Table_Styles[[#This Row],[ML]]&lt;&gt;"",Table_Styles[[#This Row],[ML]],IF(Table_Styles[[#This Row],[ML Default]]&lt;&gt;"",Table_Styles[[#This Row],[ML Default]],""))</f>
        <v/>
      </c>
      <c r="AK78" s="38"/>
      <c r="AL78" s="38"/>
      <c r="AM78" s="18" t="str">
        <f>IF(Table_Styles[[#This Row],[PT]]&lt;&gt;"",Table_Styles[[#This Row],[PT]],IF(Table_Styles[[#This Row],[PT Default]]&lt;&gt;"",Table_Styles[[#This Row],[PT Default]],""))</f>
        <v/>
      </c>
      <c r="AN78" s="38"/>
      <c r="AO78" s="38"/>
      <c r="AP78" s="18" t="str">
        <f>IF(Table_Styles[[#This Row],[PR]]&lt;&gt;"",Table_Styles[[#This Row],[PR]],IF(Table_Styles[[#This Row],[PR Default]]&lt;&gt;"",Table_Styles[[#This Row],[PR Default]],""))</f>
        <v/>
      </c>
      <c r="AQ78" s="38"/>
      <c r="AR78" s="38"/>
      <c r="AS78" s="18" t="str">
        <f>IF(Table_Styles[[#This Row],[PB]]&lt;&gt;"",Table_Styles[[#This Row],[PB]],IF(Table_Styles[[#This Row],[PB Default]]&lt;&gt;"",Table_Styles[[#This Row],[PB Default]],""))</f>
        <v/>
      </c>
      <c r="AT78" s="38"/>
      <c r="AU78" s="38"/>
      <c r="AV78" s="18" t="str">
        <f>IF(Table_Styles[[#This Row],[PL]]&lt;&gt;"",Table_Styles[[#This Row],[PL]],IF(Table_Styles[[#This Row],[PL Default]]&lt;&gt;"",Table_Styles[[#This Row],[PL Default]],""))</f>
        <v/>
      </c>
      <c r="AW78" s="38"/>
      <c r="AX78" s="38"/>
      <c r="AY78" s="18" t="str">
        <f>IF(Table_Styles[[#This Row],[BT]]&lt;&gt;"",Table_Styles[[#This Row],[BT]],IF(Table_Styles[[#This Row],[BT Default]]&lt;&gt;"",Table_Styles[[#This Row],[BT Default]],""))</f>
        <v/>
      </c>
      <c r="AZ78" s="38"/>
      <c r="BA78" s="38"/>
      <c r="BB78" s="18" t="str">
        <f>IF(Table_Styles[[#This Row],[BR]]&lt;&gt;"",Table_Styles[[#This Row],[BR]],IF(Table_Styles[[#This Row],[BR Default]]&lt;&gt;"",Table_Styles[[#This Row],[BR Default]],""))</f>
        <v/>
      </c>
      <c r="BC78" s="38"/>
      <c r="BD78" s="38"/>
      <c r="BE78" s="18" t="str">
        <f>IF(Table_Styles[[#This Row],[BB]]&lt;&gt;"",Table_Styles[[#This Row],[BB]],IF(Table_Styles[[#This Row],[BB Default]]&lt;&gt;"",Table_Styles[[#This Row],[BB Default]],""))</f>
        <v/>
      </c>
      <c r="BF78" s="38"/>
      <c r="BG78" s="38"/>
      <c r="BH78" s="18" t="str">
        <f>IF(Table_Styles[[#This Row],[BL]]&lt;&gt;"",Table_Styles[[#This Row],[BL]],IF(Table_Styles[[#This Row],[BL Default]]&lt;&gt;"",Table_Styles[[#This Row],[BL Default]],""))</f>
        <v/>
      </c>
      <c r="BI78" s="38"/>
      <c r="BJ78" s="38"/>
      <c r="BK78" s="18" t="str">
        <f>IF(Table_Styles[[#This Row],[Width]]&lt;&gt;"",Table_Styles[[#This Row],[Width]],IF(Table_Styles[[#This Row],[Width Default]]&lt;&gt;"",Table_Styles[[#This Row],[Width Default]],""))</f>
        <v/>
      </c>
      <c r="BL78" s="38"/>
      <c r="BM78" s="38"/>
      <c r="BN78" s="18" t="str">
        <f>IF(Table_Styles[[#This Row],[Height]]&lt;&gt;"",Table_Styles[[#This Row],[Height]],IF(Table_Styles[[#This Row],[Height Default]]&lt;&gt;"",Table_Styles[[#This Row],[Height Default]],""))</f>
        <v/>
      </c>
      <c r="BO78" s="18"/>
      <c r="BP78" s="18"/>
      <c r="BQ78" s="18" t="str">
        <f>IF(Table_Styles[[#This Row],[Top]]&lt;&gt;"",Table_Styles[[#This Row],[Top]],IF(Table_Styles[[#This Row],[Top Default]]&lt;&gt;"",Table_Styles[[#This Row],[Top Default]],""))</f>
        <v/>
      </c>
      <c r="BR78" s="18"/>
      <c r="BS78" s="18"/>
      <c r="BT78" s="18" t="str">
        <f>IF(Table_Styles[[#This Row],[Right]]&lt;&gt;"",Table_Styles[[#This Row],[Right]],IF(Table_Styles[[#This Row],[Right Default]]&lt;&gt;"",Table_Styles[[#This Row],[Right Default]],""))</f>
        <v/>
      </c>
      <c r="BU78" s="18"/>
      <c r="BV78" s="18"/>
      <c r="BW78" s="18" t="str">
        <f>IF(Table_Styles[[#This Row],[Bottom]]&lt;&gt;"",Table_Styles[[#This Row],[Bottom]],IF(Table_Styles[[#This Row],[Bottom Default]]&lt;&gt;"",Table_Styles[[#This Row],[Bottom Default]],""))</f>
        <v/>
      </c>
      <c r="BX78" s="18"/>
      <c r="BY78" s="18"/>
      <c r="BZ78" s="18" t="str">
        <f>IF(Table_Styles[[#This Row],[Left]]&lt;&gt;"",Table_Styles[[#This Row],[Left]],IF(Table_Styles[[#This Row],[Left Default]]&lt;&gt;"",Table_Styles[[#This Row],[Left Default]],""))</f>
        <v/>
      </c>
      <c r="CA78" s="38"/>
      <c r="CB78" s="20" t="str">
        <f>IF(AND(Table_Styles[[#This Row],[Selector]]&lt;&gt;"",Table_Styles[[#This Row],[Font Family Used]]&lt;&gt;"",Table_Styles[[#This Row],[Font Weight Used]]&lt;&gt;""),Table_Styles[[#This Row],[Font Family Used]]&amp;" "&amp;Table_Styles[[#This Row],[Font Weight Used]],"")</f>
        <v/>
      </c>
      <c r="CC78" s="20" t="str">
        <f ca="1">IF(AND(Table_Styles[[#This Row],[Selector]],COUNTIF(OFFSET(CC:CC,0,0,ROW()-1,1),"="&amp;Table_Styles[[#This Row],[Font]])=0),Table_Styles[[#This Row],[Font]],"")</f>
        <v/>
      </c>
      <c r="CD78" s="20" t="str">
        <f ca="1">IF(Table_Styles[[#This Row],[Unique Font]]&lt;&gt;"",
"{""fontFamily"":"""&amp;Table_Styles[[#This Row],[Font Family Used]]&amp;""",""fontWeight"":"&amp;Table_Styles[[#This Row],[Font Weight Used]]&amp;"}","")</f>
        <v/>
      </c>
      <c r="CE7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#042361</v>
      </c>
      <c r="CF78" s="20" t="str">
        <f>IF(AND(Table_Styles[[#This Row],[Selector]]&lt;&gt;"", Table_Styles[[#This Row],[Config Properties]]&lt;&gt;""),
Table_Styles[[#This Row],[Selector]]&amp;" { "&amp;Table_Styles[[#This Row],[Config Properties]]&amp;" }","")</f>
        <v>.tooltip-icon { font-size: 14px;color: #042361 }</v>
      </c>
      <c r="CG78" s="20" t="str">
        <f xml:space="preserve">
SUBSTITUTE(SUBSTITUTE(SUBSTITUTE(SUBSTITUTE(SUBSTITUTE(SUBSTITUTE(SUBSTITUTE(SUBSTITUTE(Table_Styles[[#This Row],[Config]],
" {","{"),
"{ ","{"),
" }","}"),
"} ","}"),
" ,",","),
", ",","),
" :",":"),
": ",":")</f>
        <v>.tooltip-icon{font-size:14px;color:#042361}</v>
      </c>
    </row>
    <row r="79" spans="2:85" ht="21" customHeight="1">
      <c r="B79" s="92" t="s">
        <v>751</v>
      </c>
      <c r="C79" s="92" t="s">
        <v>783</v>
      </c>
      <c r="D79" s="38"/>
      <c r="E79" s="38"/>
      <c r="F79" s="18" t="str">
        <f>IF(Table_Styles[[#This Row],[Font Family]]&lt;&gt;"",Table_Styles[[#This Row],[Font Family]],IF(Table_Styles[[#This Row],[Font Family Default]]&lt;&gt;"",Table_Styles[[#This Row],[Font Family Default]],""))</f>
        <v/>
      </c>
      <c r="G79" s="38"/>
      <c r="H79" s="40"/>
      <c r="I79" s="18" t="str">
        <f>IF(Table_Styles[[#This Row],[Font Size]]&lt;&gt;"",Table_Styles[[#This Row],[Font Size]],IF(Table_Styles[[#This Row],[Font Size Default]]&lt;&gt;"",Table_Styles[[#This Row],[Font Size Default]],""))</f>
        <v/>
      </c>
      <c r="J79" s="38"/>
      <c r="K79" s="38"/>
      <c r="L79" s="18" t="str">
        <f>IF(Table_Styles[[#This Row],[Font Weight]]&lt;&gt;"",Table_Styles[[#This Row],[Font Weight]],IF(Table_Styles[[#This Row],[Font Weight Default]]&lt;&gt;"",Table_Styles[[#This Row],[Font Weight Default]],""))</f>
        <v/>
      </c>
      <c r="M79" s="38"/>
      <c r="N79" s="38"/>
      <c r="O79" s="18" t="str">
        <f>IF(Table_Styles[[#This Row],[Colour]]&lt;&gt;"",Table_Styles[[#This Row],[Colour]],IF(Table_Styles[[#This Row],[Colour Default]]&lt;&gt;"",Table_Styles[[#This Row],[Colour Default]],""))</f>
        <v/>
      </c>
      <c r="P79" s="38"/>
      <c r="Q79" s="38" t="str">
        <f>Colour_Background_1</f>
        <v>#FFFFFF</v>
      </c>
      <c r="R79" s="18" t="str">
        <f>IF(Table_Styles[[#This Row],[Background]]&lt;&gt;"",Table_Styles[[#This Row],[Background]],IF(Table_Styles[[#This Row],[Background Default]]&lt;&gt;"",Table_Styles[[#This Row],[Background Default]],""))</f>
        <v>#FFFFFF</v>
      </c>
      <c r="S79" s="38"/>
      <c r="T79" s="38" t="s">
        <v>676</v>
      </c>
      <c r="U79" s="18" t="str">
        <f>IF(Table_Styles[[#This Row],[Border]]&lt;&gt;"",Table_Styles[[#This Row],[Border]],IF(Table_Styles[[#This Row],[Border Default]]&lt;&gt;"",Table_Styles[[#This Row],[Border Default]],""))</f>
        <v>none</v>
      </c>
      <c r="V79" s="38"/>
      <c r="W79" s="38">
        <f>Settings_Styling_Other_Default_Border_Radius</f>
        <v>0</v>
      </c>
      <c r="X79" s="18">
        <f>IF(Table_Styles[[#This Row],[Border Radius]]&lt;&gt;"",Table_Styles[[#This Row],[Border Radius]],IF(Table_Styles[[#This Row],[Border Radius Default]]&lt;&gt;"",Table_Styles[[#This Row],[Border Radius Default]],""))</f>
        <v>0</v>
      </c>
      <c r="Y79" s="38"/>
      <c r="Z79" s="38"/>
      <c r="AA79" s="18" t="str">
        <f>IF(Table_Styles[[#This Row],[MT]]&lt;&gt;"",Table_Styles[[#This Row],[MT]],IF(Table_Styles[[#This Row],[MT Default]]&lt;&gt;"",Table_Styles[[#This Row],[MT Default]],""))</f>
        <v/>
      </c>
      <c r="AB79" s="38"/>
      <c r="AC79" s="38"/>
      <c r="AD79" s="18" t="str">
        <f>IF(Table_Styles[[#This Row],[MR]]&lt;&gt;"",Table_Styles[[#This Row],[MR]],IF(Table_Styles[[#This Row],[MR Default]]&lt;&gt;"",Table_Styles[[#This Row],[MR Default]],""))</f>
        <v/>
      </c>
      <c r="AE79" s="38"/>
      <c r="AF79" s="38"/>
      <c r="AG79" s="18" t="str">
        <f>IF(Table_Styles[[#This Row],[MB]]&lt;&gt;"",Table_Styles[[#This Row],[MB]],IF(Table_Styles[[#This Row],[MB Default]]&lt;&gt;"",Table_Styles[[#This Row],[MB Default]],""))</f>
        <v/>
      </c>
      <c r="AH79" s="38"/>
      <c r="AI79" s="38"/>
      <c r="AJ79" s="18" t="str">
        <f>IF(Table_Styles[[#This Row],[ML]]&lt;&gt;"",Table_Styles[[#This Row],[ML]],IF(Table_Styles[[#This Row],[ML Default]]&lt;&gt;"",Table_Styles[[#This Row],[ML Default]],""))</f>
        <v/>
      </c>
      <c r="AK79" s="38"/>
      <c r="AL79" s="94" t="s">
        <v>784</v>
      </c>
      <c r="AM79" s="18" t="str">
        <f>IF(Table_Styles[[#This Row],[PT]]&lt;&gt;"",Table_Styles[[#This Row],[PT]],IF(Table_Styles[[#This Row],[PT Default]]&lt;&gt;"",Table_Styles[[#This Row],[PT Default]],""))</f>
        <v>6px</v>
      </c>
      <c r="AN79" s="38"/>
      <c r="AO79" s="94" t="s">
        <v>784</v>
      </c>
      <c r="AP79" s="18" t="str">
        <f>IF(Table_Styles[[#This Row],[PR]]&lt;&gt;"",Table_Styles[[#This Row],[PR]],IF(Table_Styles[[#This Row],[PR Default]]&lt;&gt;"",Table_Styles[[#This Row],[PR Default]],""))</f>
        <v>6px</v>
      </c>
      <c r="AQ79" s="38"/>
      <c r="AR79" s="94" t="s">
        <v>784</v>
      </c>
      <c r="AS79" s="18" t="str">
        <f>IF(Table_Styles[[#This Row],[PB]]&lt;&gt;"",Table_Styles[[#This Row],[PB]],IF(Table_Styles[[#This Row],[PB Default]]&lt;&gt;"",Table_Styles[[#This Row],[PB Default]],""))</f>
        <v>6px</v>
      </c>
      <c r="AT79" s="38"/>
      <c r="AU79" s="94" t="s">
        <v>784</v>
      </c>
      <c r="AV79" s="18" t="str">
        <f>IF(Table_Styles[[#This Row],[PL]]&lt;&gt;"",Table_Styles[[#This Row],[PL]],IF(Table_Styles[[#This Row],[PL Default]]&lt;&gt;"",Table_Styles[[#This Row],[PL Default]],""))</f>
        <v>6px</v>
      </c>
      <c r="AW79" s="38"/>
      <c r="AX79" s="38"/>
      <c r="AY79" s="18" t="str">
        <f>IF(Table_Styles[[#This Row],[BT]]&lt;&gt;"",Table_Styles[[#This Row],[BT]],IF(Table_Styles[[#This Row],[BT Default]]&lt;&gt;"",Table_Styles[[#This Row],[BT Default]],""))</f>
        <v/>
      </c>
      <c r="AZ79" s="38"/>
      <c r="BA79" s="38"/>
      <c r="BB79" s="18" t="str">
        <f>IF(Table_Styles[[#This Row],[BR]]&lt;&gt;"",Table_Styles[[#This Row],[BR]],IF(Table_Styles[[#This Row],[BR Default]]&lt;&gt;"",Table_Styles[[#This Row],[BR Default]],""))</f>
        <v/>
      </c>
      <c r="BC79" s="38"/>
      <c r="BD79" s="38"/>
      <c r="BE79" s="18" t="str">
        <f>IF(Table_Styles[[#This Row],[BB]]&lt;&gt;"",Table_Styles[[#This Row],[BB]],IF(Table_Styles[[#This Row],[BB Default]]&lt;&gt;"",Table_Styles[[#This Row],[BB Default]],""))</f>
        <v/>
      </c>
      <c r="BF79" s="38"/>
      <c r="BG79" s="38"/>
      <c r="BH79" s="18" t="str">
        <f>IF(Table_Styles[[#This Row],[BL]]&lt;&gt;"",Table_Styles[[#This Row],[BL]],IF(Table_Styles[[#This Row],[BL Default]]&lt;&gt;"",Table_Styles[[#This Row],[BL Default]],""))</f>
        <v/>
      </c>
      <c r="BI79" s="38"/>
      <c r="BJ79" s="38"/>
      <c r="BK79" s="18" t="str">
        <f>IF(Table_Styles[[#This Row],[Width]]&lt;&gt;"",Table_Styles[[#This Row],[Width]],IF(Table_Styles[[#This Row],[Width Default]]&lt;&gt;"",Table_Styles[[#This Row],[Width Default]],""))</f>
        <v/>
      </c>
      <c r="BL79" s="38"/>
      <c r="BM79" s="38"/>
      <c r="BN79" s="18" t="str">
        <f>IF(Table_Styles[[#This Row],[Height]]&lt;&gt;"",Table_Styles[[#This Row],[Height]],IF(Table_Styles[[#This Row],[Height Default]]&lt;&gt;"",Table_Styles[[#This Row],[Height Default]],""))</f>
        <v/>
      </c>
      <c r="BO79" s="18"/>
      <c r="BP79" s="18"/>
      <c r="BQ79" s="18" t="str">
        <f>IF(Table_Styles[[#This Row],[Top]]&lt;&gt;"",Table_Styles[[#This Row],[Top]],IF(Table_Styles[[#This Row],[Top Default]]&lt;&gt;"",Table_Styles[[#This Row],[Top Default]],""))</f>
        <v/>
      </c>
      <c r="BR79" s="18"/>
      <c r="BS79" s="18"/>
      <c r="BT79" s="18" t="str">
        <f>IF(Table_Styles[[#This Row],[Right]]&lt;&gt;"",Table_Styles[[#This Row],[Right]],IF(Table_Styles[[#This Row],[Right Default]]&lt;&gt;"",Table_Styles[[#This Row],[Right Default]],""))</f>
        <v/>
      </c>
      <c r="BU79" s="18"/>
      <c r="BV79" s="18"/>
      <c r="BW79" s="18" t="str">
        <f>IF(Table_Styles[[#This Row],[Bottom]]&lt;&gt;"",Table_Styles[[#This Row],[Bottom]],IF(Table_Styles[[#This Row],[Bottom Default]]&lt;&gt;"",Table_Styles[[#This Row],[Bottom Default]],""))</f>
        <v/>
      </c>
      <c r="BX79" s="18"/>
      <c r="BY79" s="18"/>
      <c r="BZ79" s="18" t="str">
        <f>IF(Table_Styles[[#This Row],[Left]]&lt;&gt;"",Table_Styles[[#This Row],[Left]],IF(Table_Styles[[#This Row],[Left Default]]&lt;&gt;"",Table_Styles[[#This Row],[Left Default]],""))</f>
        <v/>
      </c>
      <c r="CA79" s="38"/>
      <c r="CB79" s="20" t="str">
        <f>IF(AND(Table_Styles[[#This Row],[Selector]]&lt;&gt;"",Table_Styles[[#This Row],[Font Family Used]]&lt;&gt;"",Table_Styles[[#This Row],[Font Weight Used]]&lt;&gt;""),Table_Styles[[#This Row],[Font Family Used]]&amp;" "&amp;Table_Styles[[#This Row],[Font Weight Used]],"")</f>
        <v/>
      </c>
      <c r="CC79" s="20" t="str">
        <f ca="1">IF(AND(Table_Styles[[#This Row],[Selector]],COUNTIF(OFFSET(CC:CC,0,0,ROW()-1,1),"="&amp;Table_Styles[[#This Row],[Font]])=0),Table_Styles[[#This Row],[Font]],"")</f>
        <v/>
      </c>
      <c r="CD79" s="20" t="str">
        <f ca="1">IF(Table_Styles[[#This Row],[Unique Font]]&lt;&gt;"",
"{""fontFamily"":"""&amp;Table_Styles[[#This Row],[Font Family Used]]&amp;""",""fontWeight"":"&amp;Table_Styles[[#This Row],[Font Weight Used]]&amp;"}","")</f>
        <v/>
      </c>
      <c r="CE7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0;padding-top: 6px;padding-right: 6px;padding-bottom: 6px;padding-left: 6px</v>
      </c>
      <c r="CF79" s="20" t="str">
        <f>IF(AND(Table_Styles[[#This Row],[Selector]]&lt;&gt;"", Table_Styles[[#This Row],[Config Properties]]&lt;&gt;""),
Table_Styles[[#This Row],[Selector]]&amp;" { "&amp;Table_Styles[[#This Row],[Config Properties]]&amp;" }","")</f>
        <v>.popover { background: #FFFFFF;border: none;border-radius: 0;padding-top: 6px;padding-right: 6px;padding-bottom: 6px;padding-left: 6px }</v>
      </c>
      <c r="CG79" s="20" t="str">
        <f xml:space="preserve">
SUBSTITUTE(SUBSTITUTE(SUBSTITUTE(SUBSTITUTE(SUBSTITUTE(SUBSTITUTE(SUBSTITUTE(SUBSTITUTE(Table_Styles[[#This Row],[Config]],
" {","{"),
"{ ","{"),
" }","}"),
"} ","}"),
" ,",","),
", ",","),
" :",":"),
": ",":")</f>
        <v>.popover{background:#FFFFFF;border:none;border-radius:0;padding-top:6px;padding-right:6px;padding-bottom:6px;padding-left:6px}</v>
      </c>
    </row>
    <row r="80" spans="2:85" ht="21" customHeight="1">
      <c r="B80" s="92" t="s">
        <v>2</v>
      </c>
      <c r="C80" s="92" t="s">
        <v>785</v>
      </c>
      <c r="D80" s="38"/>
      <c r="E80" s="38" t="str">
        <f>Settings_Styling_Font_Labels</f>
        <v>Open Sans</v>
      </c>
      <c r="F80" s="18" t="str">
        <f>IF(Table_Styles[[#This Row],[Font Family]]&lt;&gt;"",Table_Styles[[#This Row],[Font Family]],IF(Table_Styles[[#This Row],[Font Family Default]]&lt;&gt;"",Table_Styles[[#This Row],[Font Family Default]],""))</f>
        <v>Open Sans</v>
      </c>
      <c r="G80" s="38"/>
      <c r="H80" s="40" t="s">
        <v>668</v>
      </c>
      <c r="I80" s="18" t="str">
        <f>IF(Table_Styles[[#This Row],[Font Size]]&lt;&gt;"",Table_Styles[[#This Row],[Font Size]],IF(Table_Styles[[#This Row],[Font Size Default]]&lt;&gt;"",Table_Styles[[#This Row],[Font Size Default]],""))</f>
        <v>14px</v>
      </c>
      <c r="J80" s="38"/>
      <c r="K80" s="38">
        <f>Settings_Styling_Font_Weight_Labels</f>
        <v>700</v>
      </c>
      <c r="L80" s="18">
        <f>IF(Table_Styles[[#This Row],[Font Weight]]&lt;&gt;"",Table_Styles[[#This Row],[Font Weight]],IF(Table_Styles[[#This Row],[Font Weight Default]]&lt;&gt;"",Table_Styles[[#This Row],[Font Weight Default]],""))</f>
        <v>700</v>
      </c>
      <c r="M80" s="38"/>
      <c r="N80" s="38" t="str">
        <f>Colour_Foreground_1</f>
        <v>#2F3132</v>
      </c>
      <c r="O80" s="18" t="str">
        <f>IF(Table_Styles[[#This Row],[Colour]]&lt;&gt;"",Table_Styles[[#This Row],[Colour]],IF(Table_Styles[[#This Row],[Colour Default]]&lt;&gt;"",Table_Styles[[#This Row],[Colour Default]],""))</f>
        <v>#2F3132</v>
      </c>
      <c r="P80" s="38"/>
      <c r="Q80" s="40" t="str">
        <f>Colour_Background_2</f>
        <v>#f1f1f1</v>
      </c>
      <c r="R80" s="18" t="str">
        <f>IF(Table_Styles[[#This Row],[Background]]&lt;&gt;"",Table_Styles[[#This Row],[Background]],IF(Table_Styles[[#This Row],[Background Default]]&lt;&gt;"",Table_Styles[[#This Row],[Background Default]],""))</f>
        <v>#f1f1f1</v>
      </c>
      <c r="S80" s="38"/>
      <c r="T80" s="40" t="s">
        <v>676</v>
      </c>
      <c r="U80" s="18" t="str">
        <f>IF(Table_Styles[[#This Row],[Border]]&lt;&gt;"",Table_Styles[[#This Row],[Border]],IF(Table_Styles[[#This Row],[Border Default]]&lt;&gt;"",Table_Styles[[#This Row],[Border Default]],""))</f>
        <v>none</v>
      </c>
      <c r="V80" s="38"/>
      <c r="W80" s="38">
        <f>Settings_Styling_Other_Default_Border_Radius</f>
        <v>0</v>
      </c>
      <c r="X80" s="18">
        <f>IF(Table_Styles[[#This Row],[Border Radius]]&lt;&gt;"",Table_Styles[[#This Row],[Border Radius]],IF(Table_Styles[[#This Row],[Border Radius Default]]&lt;&gt;"",Table_Styles[[#This Row],[Border Radius Default]],""))</f>
        <v>0</v>
      </c>
      <c r="Y80" s="38"/>
      <c r="Z80" s="38"/>
      <c r="AA80" s="18" t="str">
        <f>IF(Table_Styles[[#This Row],[MT]]&lt;&gt;"",Table_Styles[[#This Row],[MT]],IF(Table_Styles[[#This Row],[MT Default]]&lt;&gt;"",Table_Styles[[#This Row],[MT Default]],""))</f>
        <v/>
      </c>
      <c r="AB80" s="38"/>
      <c r="AC80" s="38"/>
      <c r="AD80" s="18" t="str">
        <f>IF(Table_Styles[[#This Row],[MR]]&lt;&gt;"",Table_Styles[[#This Row],[MR]],IF(Table_Styles[[#This Row],[MR Default]]&lt;&gt;"",Table_Styles[[#This Row],[MR Default]],""))</f>
        <v/>
      </c>
      <c r="AE80" s="38"/>
      <c r="AF80" s="38"/>
      <c r="AG80" s="18" t="str">
        <f>IF(Table_Styles[[#This Row],[MB]]&lt;&gt;"",Table_Styles[[#This Row],[MB]],IF(Table_Styles[[#This Row],[MB Default]]&lt;&gt;"",Table_Styles[[#This Row],[MB Default]],""))</f>
        <v/>
      </c>
      <c r="AH80" s="38"/>
      <c r="AI80" s="38"/>
      <c r="AJ80" s="18" t="str">
        <f>IF(Table_Styles[[#This Row],[ML]]&lt;&gt;"",Table_Styles[[#This Row],[ML]],IF(Table_Styles[[#This Row],[ML Default]]&lt;&gt;"",Table_Styles[[#This Row],[ML Default]],""))</f>
        <v/>
      </c>
      <c r="AK80" s="38"/>
      <c r="AL80" s="94" t="s">
        <v>656</v>
      </c>
      <c r="AM80" s="18" t="str">
        <f>IF(Table_Styles[[#This Row],[PT]]&lt;&gt;"",Table_Styles[[#This Row],[PT]],IF(Table_Styles[[#This Row],[PT Default]]&lt;&gt;"",Table_Styles[[#This Row],[PT Default]],""))</f>
        <v>10px</v>
      </c>
      <c r="AN80" s="38"/>
      <c r="AO80" s="94" t="s">
        <v>656</v>
      </c>
      <c r="AP80" s="18" t="str">
        <f>IF(Table_Styles[[#This Row],[PR]]&lt;&gt;"",Table_Styles[[#This Row],[PR]],IF(Table_Styles[[#This Row],[PR Default]]&lt;&gt;"",Table_Styles[[#This Row],[PR Default]],""))</f>
        <v>10px</v>
      </c>
      <c r="AQ80" s="38"/>
      <c r="AR80" s="94" t="s">
        <v>656</v>
      </c>
      <c r="AS80" s="18" t="str">
        <f>IF(Table_Styles[[#This Row],[PB]]&lt;&gt;"",Table_Styles[[#This Row],[PB]],IF(Table_Styles[[#This Row],[PB Default]]&lt;&gt;"",Table_Styles[[#This Row],[PB Default]],""))</f>
        <v>10px</v>
      </c>
      <c r="AT80" s="38"/>
      <c r="AU80" s="94" t="s">
        <v>656</v>
      </c>
      <c r="AV80" s="18" t="str">
        <f>IF(Table_Styles[[#This Row],[PL]]&lt;&gt;"",Table_Styles[[#This Row],[PL]],IF(Table_Styles[[#This Row],[PL Default]]&lt;&gt;"",Table_Styles[[#This Row],[PL Default]],""))</f>
        <v>10px</v>
      </c>
      <c r="AW80" s="38"/>
      <c r="AX80" s="38"/>
      <c r="AY80" s="18" t="str">
        <f>IF(Table_Styles[[#This Row],[BT]]&lt;&gt;"",Table_Styles[[#This Row],[BT]],IF(Table_Styles[[#This Row],[BT Default]]&lt;&gt;"",Table_Styles[[#This Row],[BT Default]],""))</f>
        <v/>
      </c>
      <c r="AZ80" s="38"/>
      <c r="BA80" s="38"/>
      <c r="BB80" s="18" t="str">
        <f>IF(Table_Styles[[#This Row],[BR]]&lt;&gt;"",Table_Styles[[#This Row],[BR]],IF(Table_Styles[[#This Row],[BR Default]]&lt;&gt;"",Table_Styles[[#This Row],[BR Default]],""))</f>
        <v/>
      </c>
      <c r="BC80" s="38"/>
      <c r="BD80" s="38"/>
      <c r="BE80" s="18" t="str">
        <f>IF(Table_Styles[[#This Row],[BB]]&lt;&gt;"",Table_Styles[[#This Row],[BB]],IF(Table_Styles[[#This Row],[BB Default]]&lt;&gt;"",Table_Styles[[#This Row],[BB Default]],""))</f>
        <v/>
      </c>
      <c r="BF80" s="38"/>
      <c r="BG80" s="38"/>
      <c r="BH80" s="18" t="str">
        <f>IF(Table_Styles[[#This Row],[BL]]&lt;&gt;"",Table_Styles[[#This Row],[BL]],IF(Table_Styles[[#This Row],[BL Default]]&lt;&gt;"",Table_Styles[[#This Row],[BL Default]],""))</f>
        <v/>
      </c>
      <c r="BI80" s="38"/>
      <c r="BJ80" s="38"/>
      <c r="BK80" s="18" t="str">
        <f>IF(Table_Styles[[#This Row],[Width]]&lt;&gt;"",Table_Styles[[#This Row],[Width]],IF(Table_Styles[[#This Row],[Width Default]]&lt;&gt;"",Table_Styles[[#This Row],[Width Default]],""))</f>
        <v/>
      </c>
      <c r="BL80" s="38"/>
      <c r="BM80" s="38"/>
      <c r="BN80" s="18" t="str">
        <f>IF(Table_Styles[[#This Row],[Height]]&lt;&gt;"",Table_Styles[[#This Row],[Height]],IF(Table_Styles[[#This Row],[Height Default]]&lt;&gt;"",Table_Styles[[#This Row],[Height Default]],""))</f>
        <v/>
      </c>
      <c r="BO80" s="18"/>
      <c r="BP80" s="18"/>
      <c r="BQ80" s="18" t="str">
        <f>IF(Table_Styles[[#This Row],[Top]]&lt;&gt;"",Table_Styles[[#This Row],[Top]],IF(Table_Styles[[#This Row],[Top Default]]&lt;&gt;"",Table_Styles[[#This Row],[Top Default]],""))</f>
        <v/>
      </c>
      <c r="BR80" s="18"/>
      <c r="BS80" s="18"/>
      <c r="BT80" s="18" t="str">
        <f>IF(Table_Styles[[#This Row],[Right]]&lt;&gt;"",Table_Styles[[#This Row],[Right]],IF(Table_Styles[[#This Row],[Right Default]]&lt;&gt;"",Table_Styles[[#This Row],[Right Default]],""))</f>
        <v/>
      </c>
      <c r="BU80" s="18"/>
      <c r="BV80" s="18"/>
      <c r="BW80" s="18" t="str">
        <f>IF(Table_Styles[[#This Row],[Bottom]]&lt;&gt;"",Table_Styles[[#This Row],[Bottom]],IF(Table_Styles[[#This Row],[Bottom Default]]&lt;&gt;"",Table_Styles[[#This Row],[Bottom Default]],""))</f>
        <v/>
      </c>
      <c r="BX80" s="18"/>
      <c r="BY80" s="18"/>
      <c r="BZ80" s="18" t="str">
        <f>IF(Table_Styles[[#This Row],[Left]]&lt;&gt;"",Table_Styles[[#This Row],[Left]],IF(Table_Styles[[#This Row],[Left Default]]&lt;&gt;"",Table_Styles[[#This Row],[Left Default]],""))</f>
        <v/>
      </c>
      <c r="CA80" s="38"/>
      <c r="CB80" s="20" t="str">
        <f>IF(AND(Table_Styles[[#This Row],[Selector]]&lt;&gt;"",Table_Styles[[#This Row],[Font Family Used]]&lt;&gt;"",Table_Styles[[#This Row],[Font Weight Used]]&lt;&gt;""),Table_Styles[[#This Row],[Font Family Used]]&amp;" "&amp;Table_Styles[[#This Row],[Font Weight Used]],"")</f>
        <v>Open Sans 700</v>
      </c>
      <c r="CC80" s="20" t="str">
        <f ca="1">IF(AND(Table_Styles[[#This Row],[Selector]],COUNTIF(OFFSET(CC:CC,0,0,ROW()-1,1),"="&amp;Table_Styles[[#This Row],[Font]])=0),Table_Styles[[#This Row],[Font]],"")</f>
        <v/>
      </c>
      <c r="CD80" s="20" t="str">
        <f ca="1">IF(Table_Styles[[#This Row],[Unique Font]]&lt;&gt;"",
"{""fontFamily"":"""&amp;Table_Styles[[#This Row],[Font Family Used]]&amp;""",""fontWeight"":"&amp;Table_Styles[[#This Row],[Font Weight Used]]&amp;"}","")</f>
        <v/>
      </c>
      <c r="CE8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700;color: #2F3132;background: #f1f1f1;border: none;border-radius: 0;padding-top: 10px;padding-right: 10px;padding-bottom: 10px;padding-left: 10px</v>
      </c>
      <c r="CF80" s="20" t="str">
        <f>IF(AND(Table_Styles[[#This Row],[Selector]]&lt;&gt;"", Table_Styles[[#This Row],[Config Properties]]&lt;&gt;""),
Table_Styles[[#This Row],[Selector]]&amp;" { "&amp;Table_Styles[[#This Row],[Config Properties]]&amp;" }","")</f>
        <v>.popover-title { font-family: 'Open Sans';font-size: 14px;font-weight: 700;color: #2F3132;background: #f1f1f1;border: none;border-radius: 0;padding-top: 10px;padding-right: 10px;padding-bottom: 10px;padding-left: 10px }</v>
      </c>
      <c r="CG80" s="20" t="str">
        <f xml:space="preserve">
SUBSTITUTE(SUBSTITUTE(SUBSTITUTE(SUBSTITUTE(SUBSTITUTE(SUBSTITUTE(SUBSTITUTE(SUBSTITUTE(Table_Styles[[#This Row],[Config]],
" {","{"),
"{ ","{"),
" }","}"),
"} ","}"),
" ,",","),
", ",","),
" :",":"),
": ",":")</f>
        <v>.popover-title{font-family:'Open Sans';font-size:14px;font-weight:700;color:#2F3132;background:#f1f1f1;border:none;border-radius:0;padding-top:10px;padding-right:10px;padding-bottom:10px;padding-left:10px}</v>
      </c>
    </row>
    <row r="81" spans="2:85" ht="21" customHeight="1">
      <c r="B81" s="92" t="s">
        <v>631</v>
      </c>
      <c r="C81" s="92" t="s">
        <v>786</v>
      </c>
      <c r="D81" s="38"/>
      <c r="E81" s="38" t="str">
        <f>Settings_Styling_Font_Body_Text</f>
        <v>Open Sans</v>
      </c>
      <c r="F81" s="18" t="str">
        <f>IF(Table_Styles[[#This Row],[Font Family]]&lt;&gt;"",Table_Styles[[#This Row],[Font Family]],IF(Table_Styles[[#This Row],[Font Family Default]]&lt;&gt;"",Table_Styles[[#This Row],[Font Family Default]],""))</f>
        <v>Open Sans</v>
      </c>
      <c r="G81" s="38"/>
      <c r="H81" s="40" t="s">
        <v>668</v>
      </c>
      <c r="I81" s="18" t="str">
        <f>IF(Table_Styles[[#This Row],[Font Size]]&lt;&gt;"",Table_Styles[[#This Row],[Font Size]],IF(Table_Styles[[#This Row],[Font Size Default]]&lt;&gt;"",Table_Styles[[#This Row],[Font Size Default]],""))</f>
        <v>14px</v>
      </c>
      <c r="J81" s="38"/>
      <c r="K81" s="38">
        <f>Settings_Styling_Font_Weight_Body_Text</f>
        <v>400</v>
      </c>
      <c r="L81" s="18">
        <f>IF(Table_Styles[[#This Row],[Font Weight]]&lt;&gt;"",Table_Styles[[#This Row],[Font Weight]],IF(Table_Styles[[#This Row],[Font Weight Default]]&lt;&gt;"",Table_Styles[[#This Row],[Font Weight Default]],""))</f>
        <v>400</v>
      </c>
      <c r="M81" s="38"/>
      <c r="N81" s="38" t="str">
        <f>Colour_Foreground_1</f>
        <v>#2F3132</v>
      </c>
      <c r="O81" s="18" t="str">
        <f>IF(Table_Styles[[#This Row],[Colour]]&lt;&gt;"",Table_Styles[[#This Row],[Colour]],IF(Table_Styles[[#This Row],[Colour Default]]&lt;&gt;"",Table_Styles[[#This Row],[Colour Default]],""))</f>
        <v>#2F3132</v>
      </c>
      <c r="P81" s="38"/>
      <c r="Q81" s="38"/>
      <c r="R81" s="18" t="str">
        <f>IF(Table_Styles[[#This Row],[Background]]&lt;&gt;"",Table_Styles[[#This Row],[Background]],IF(Table_Styles[[#This Row],[Background Default]]&lt;&gt;"",Table_Styles[[#This Row],[Background Default]],""))</f>
        <v/>
      </c>
      <c r="S81" s="38"/>
      <c r="T81" s="40"/>
      <c r="U81" s="18" t="str">
        <f>IF(Table_Styles[[#This Row],[Border]]&lt;&gt;"",Table_Styles[[#This Row],[Border]],IF(Table_Styles[[#This Row],[Border Default]]&lt;&gt;"",Table_Styles[[#This Row],[Border Default]],""))</f>
        <v/>
      </c>
      <c r="V81" s="38"/>
      <c r="W81" s="38"/>
      <c r="X81" s="18" t="str">
        <f>IF(Table_Styles[[#This Row],[Border Radius]]&lt;&gt;"",Table_Styles[[#This Row],[Border Radius]],IF(Table_Styles[[#This Row],[Border Radius Default]]&lt;&gt;"",Table_Styles[[#This Row],[Border Radius Default]],""))</f>
        <v/>
      </c>
      <c r="Y81" s="38"/>
      <c r="Z81" s="38"/>
      <c r="AA81" s="18" t="str">
        <f>IF(Table_Styles[[#This Row],[MT]]&lt;&gt;"",Table_Styles[[#This Row],[MT]],IF(Table_Styles[[#This Row],[MT Default]]&lt;&gt;"",Table_Styles[[#This Row],[MT Default]],""))</f>
        <v/>
      </c>
      <c r="AB81" s="38"/>
      <c r="AC81" s="38"/>
      <c r="AD81" s="18" t="str">
        <f>IF(Table_Styles[[#This Row],[MR]]&lt;&gt;"",Table_Styles[[#This Row],[MR]],IF(Table_Styles[[#This Row],[MR Default]]&lt;&gt;"",Table_Styles[[#This Row],[MR Default]],""))</f>
        <v/>
      </c>
      <c r="AE81" s="38"/>
      <c r="AF81" s="38"/>
      <c r="AG81" s="18" t="str">
        <f>IF(Table_Styles[[#This Row],[MB]]&lt;&gt;"",Table_Styles[[#This Row],[MB]],IF(Table_Styles[[#This Row],[MB Default]]&lt;&gt;"",Table_Styles[[#This Row],[MB Default]],""))</f>
        <v/>
      </c>
      <c r="AH81" s="38"/>
      <c r="AI81" s="38"/>
      <c r="AJ81" s="18" t="str">
        <f>IF(Table_Styles[[#This Row],[ML]]&lt;&gt;"",Table_Styles[[#This Row],[ML]],IF(Table_Styles[[#This Row],[ML Default]]&lt;&gt;"",Table_Styles[[#This Row],[ML Default]],""))</f>
        <v/>
      </c>
      <c r="AK81" s="38"/>
      <c r="AL81" s="94" t="s">
        <v>656</v>
      </c>
      <c r="AM81" s="18" t="str">
        <f>IF(Table_Styles[[#This Row],[PT]]&lt;&gt;"",Table_Styles[[#This Row],[PT]],IF(Table_Styles[[#This Row],[PT Default]]&lt;&gt;"",Table_Styles[[#This Row],[PT Default]],""))</f>
        <v>10px</v>
      </c>
      <c r="AN81" s="38"/>
      <c r="AO81" s="94" t="s">
        <v>656</v>
      </c>
      <c r="AP81" s="18" t="str">
        <f>IF(Table_Styles[[#This Row],[PR]]&lt;&gt;"",Table_Styles[[#This Row],[PR]],IF(Table_Styles[[#This Row],[PR Default]]&lt;&gt;"",Table_Styles[[#This Row],[PR Default]],""))</f>
        <v>10px</v>
      </c>
      <c r="AQ81" s="38"/>
      <c r="AR81" s="94" t="s">
        <v>656</v>
      </c>
      <c r="AS81" s="18" t="str">
        <f>IF(Table_Styles[[#This Row],[PB]]&lt;&gt;"",Table_Styles[[#This Row],[PB]],IF(Table_Styles[[#This Row],[PB Default]]&lt;&gt;"",Table_Styles[[#This Row],[PB Default]],""))</f>
        <v>10px</v>
      </c>
      <c r="AT81" s="38"/>
      <c r="AU81" s="94" t="s">
        <v>656</v>
      </c>
      <c r="AV81" s="18" t="str">
        <f>IF(Table_Styles[[#This Row],[PL]]&lt;&gt;"",Table_Styles[[#This Row],[PL]],IF(Table_Styles[[#This Row],[PL Default]]&lt;&gt;"",Table_Styles[[#This Row],[PL Default]],""))</f>
        <v>10px</v>
      </c>
      <c r="AW81" s="38"/>
      <c r="AX81" s="38"/>
      <c r="AY81" s="18" t="str">
        <f>IF(Table_Styles[[#This Row],[BT]]&lt;&gt;"",Table_Styles[[#This Row],[BT]],IF(Table_Styles[[#This Row],[BT Default]]&lt;&gt;"",Table_Styles[[#This Row],[BT Default]],""))</f>
        <v/>
      </c>
      <c r="AZ81" s="38"/>
      <c r="BA81" s="38"/>
      <c r="BB81" s="18" t="str">
        <f>IF(Table_Styles[[#This Row],[BR]]&lt;&gt;"",Table_Styles[[#This Row],[BR]],IF(Table_Styles[[#This Row],[BR Default]]&lt;&gt;"",Table_Styles[[#This Row],[BR Default]],""))</f>
        <v/>
      </c>
      <c r="BC81" s="38"/>
      <c r="BD81" s="38"/>
      <c r="BE81" s="18" t="str">
        <f>IF(Table_Styles[[#This Row],[BB]]&lt;&gt;"",Table_Styles[[#This Row],[BB]],IF(Table_Styles[[#This Row],[BB Default]]&lt;&gt;"",Table_Styles[[#This Row],[BB Default]],""))</f>
        <v/>
      </c>
      <c r="BF81" s="38"/>
      <c r="BG81" s="38"/>
      <c r="BH81" s="18" t="str">
        <f>IF(Table_Styles[[#This Row],[BL]]&lt;&gt;"",Table_Styles[[#This Row],[BL]],IF(Table_Styles[[#This Row],[BL Default]]&lt;&gt;"",Table_Styles[[#This Row],[BL Default]],""))</f>
        <v/>
      </c>
      <c r="BI81" s="38"/>
      <c r="BJ81" s="38"/>
      <c r="BK81" s="18" t="str">
        <f>IF(Table_Styles[[#This Row],[Width]]&lt;&gt;"",Table_Styles[[#This Row],[Width]],IF(Table_Styles[[#This Row],[Width Default]]&lt;&gt;"",Table_Styles[[#This Row],[Width Default]],""))</f>
        <v/>
      </c>
      <c r="BL81" s="38"/>
      <c r="BM81" s="38"/>
      <c r="BN81" s="18" t="str">
        <f>IF(Table_Styles[[#This Row],[Height]]&lt;&gt;"",Table_Styles[[#This Row],[Height]],IF(Table_Styles[[#This Row],[Height Default]]&lt;&gt;"",Table_Styles[[#This Row],[Height Default]],""))</f>
        <v/>
      </c>
      <c r="BO81" s="18"/>
      <c r="BP81" s="18"/>
      <c r="BQ81" s="18" t="str">
        <f>IF(Table_Styles[[#This Row],[Top]]&lt;&gt;"",Table_Styles[[#This Row],[Top]],IF(Table_Styles[[#This Row],[Top Default]]&lt;&gt;"",Table_Styles[[#This Row],[Top Default]],""))</f>
        <v/>
      </c>
      <c r="BR81" s="18"/>
      <c r="BS81" s="18"/>
      <c r="BT81" s="18" t="str">
        <f>IF(Table_Styles[[#This Row],[Right]]&lt;&gt;"",Table_Styles[[#This Row],[Right]],IF(Table_Styles[[#This Row],[Right Default]]&lt;&gt;"",Table_Styles[[#This Row],[Right Default]],""))</f>
        <v/>
      </c>
      <c r="BU81" s="18"/>
      <c r="BV81" s="18"/>
      <c r="BW81" s="18" t="str">
        <f>IF(Table_Styles[[#This Row],[Bottom]]&lt;&gt;"",Table_Styles[[#This Row],[Bottom]],IF(Table_Styles[[#This Row],[Bottom Default]]&lt;&gt;"",Table_Styles[[#This Row],[Bottom Default]],""))</f>
        <v/>
      </c>
      <c r="BX81" s="18"/>
      <c r="BY81" s="18"/>
      <c r="BZ81" s="18" t="str">
        <f>IF(Table_Styles[[#This Row],[Left]]&lt;&gt;"",Table_Styles[[#This Row],[Left]],IF(Table_Styles[[#This Row],[Left Default]]&lt;&gt;"",Table_Styles[[#This Row],[Left Default]],""))</f>
        <v/>
      </c>
      <c r="CA81" s="38"/>
      <c r="CB81" s="20" t="str">
        <f>IF(AND(Table_Styles[[#This Row],[Selector]]&lt;&gt;"",Table_Styles[[#This Row],[Font Family Used]]&lt;&gt;"",Table_Styles[[#This Row],[Font Weight Used]]&lt;&gt;""),Table_Styles[[#This Row],[Font Family Used]]&amp;" "&amp;Table_Styles[[#This Row],[Font Weight Used]],"")</f>
        <v>Open Sans 400</v>
      </c>
      <c r="CC81" s="20" t="str">
        <f ca="1">IF(AND(Table_Styles[[#This Row],[Selector]],COUNTIF(OFFSET(CC:CC,0,0,ROW()-1,1),"="&amp;Table_Styles[[#This Row],[Font]])=0),Table_Styles[[#This Row],[Font]],"")</f>
        <v/>
      </c>
      <c r="CD81" s="20" t="str">
        <f ca="1">IF(Table_Styles[[#This Row],[Unique Font]]&lt;&gt;"",
"{""fontFamily"":"""&amp;Table_Styles[[#This Row],[Font Family Used]]&amp;""",""fontWeight"":"&amp;Table_Styles[[#This Row],[Font Weight Used]]&amp;"}","")</f>
        <v/>
      </c>
      <c r="CE8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400;color: #2F3132;padding-top: 10px;padding-right: 10px;padding-bottom: 10px;padding-left: 10px</v>
      </c>
      <c r="CF81" s="20" t="str">
        <f>IF(AND(Table_Styles[[#This Row],[Selector]]&lt;&gt;"", Table_Styles[[#This Row],[Config Properties]]&lt;&gt;""),
Table_Styles[[#This Row],[Selector]]&amp;" { "&amp;Table_Styles[[#This Row],[Config Properties]]&amp;" }","")</f>
        <v>.popover-content { font-family: 'Open Sans';font-size: 14px;font-weight: 400;color: #2F3132;padding-top: 10px;padding-right: 10px;padding-bottom: 10px;padding-left: 10px }</v>
      </c>
      <c r="CG81" s="20" t="str">
        <f xml:space="preserve">
SUBSTITUTE(SUBSTITUTE(SUBSTITUTE(SUBSTITUTE(SUBSTITUTE(SUBSTITUTE(SUBSTITUTE(SUBSTITUTE(Table_Styles[[#This Row],[Config]],
" {","{"),
"{ ","{"),
" }","}"),
"} ","}"),
" ,",","),
", ",","),
" :",":"),
": ",":")</f>
        <v>.popover-content{font-family:'Open Sans';font-size:14px;font-weight:400;color:#2F3132;padding-top:10px;padding-right:10px;padding-bottom:10px;padding-left:10px}</v>
      </c>
    </row>
    <row r="82" spans="2:85" ht="29.25" thickBot="1">
      <c r="B82" s="21" t="s">
        <v>649</v>
      </c>
      <c r="C82" s="21"/>
      <c r="D82" s="37"/>
      <c r="E82" s="37"/>
      <c r="F82" s="21" t="str">
        <f>IF(Table_Styles[[#This Row],[Font Family]]&lt;&gt;"",Table_Styles[[#This Row],[Font Family]],IF(Table_Styles[[#This Row],[Font Family Default]]&lt;&gt;"",Table_Styles[[#This Row],[Font Family Default]],""))</f>
        <v/>
      </c>
      <c r="G82" s="37"/>
      <c r="H82" s="37"/>
      <c r="I82" s="21" t="str">
        <f>IF(Table_Styles[[#This Row],[Font Size]]&lt;&gt;"",Table_Styles[[#This Row],[Font Size]],IF(Table_Styles[[#This Row],[Font Size Default]]&lt;&gt;"",Table_Styles[[#This Row],[Font Size Default]],""))</f>
        <v/>
      </c>
      <c r="J82" s="37"/>
      <c r="K82" s="37"/>
      <c r="L82" s="21" t="str">
        <f>IF(Table_Styles[[#This Row],[Font Weight]]&lt;&gt;"",Table_Styles[[#This Row],[Font Weight]],IF(Table_Styles[[#This Row],[Font Weight Default]]&lt;&gt;"",Table_Styles[[#This Row],[Font Weight Default]],""))</f>
        <v/>
      </c>
      <c r="M82" s="37"/>
      <c r="N82" s="37"/>
      <c r="O82" s="21" t="str">
        <f>IF(Table_Styles[[#This Row],[Colour]]&lt;&gt;"",Table_Styles[[#This Row],[Colour]],IF(Table_Styles[[#This Row],[Colour Default]]&lt;&gt;"",Table_Styles[[#This Row],[Colour Default]],""))</f>
        <v/>
      </c>
      <c r="P82" s="37"/>
      <c r="Q82" s="37"/>
      <c r="R82" s="21" t="str">
        <f>IF(Table_Styles[[#This Row],[Background]]&lt;&gt;"",Table_Styles[[#This Row],[Background]],IF(Table_Styles[[#This Row],[Background Default]]&lt;&gt;"",Table_Styles[[#This Row],[Background Default]],""))</f>
        <v/>
      </c>
      <c r="S82" s="37"/>
      <c r="T82" s="37"/>
      <c r="U82" s="21" t="str">
        <f>IF(Table_Styles[[#This Row],[Border]]&lt;&gt;"",Table_Styles[[#This Row],[Border]],IF(Table_Styles[[#This Row],[Border Default]]&lt;&gt;"",Table_Styles[[#This Row],[Border Default]],""))</f>
        <v/>
      </c>
      <c r="V82" s="37"/>
      <c r="W82" s="37"/>
      <c r="X82" s="21" t="str">
        <f>IF(Table_Styles[[#This Row],[Border Radius]]&lt;&gt;"",Table_Styles[[#This Row],[Border Radius]],IF(Table_Styles[[#This Row],[Border Radius Default]]&lt;&gt;"",Table_Styles[[#This Row],[Border Radius Default]],""))</f>
        <v/>
      </c>
      <c r="Y82" s="37"/>
      <c r="Z82" s="37"/>
      <c r="AA82" s="21" t="str">
        <f>IF(Table_Styles[[#This Row],[MT]]&lt;&gt;"",Table_Styles[[#This Row],[MT]],IF(Table_Styles[[#This Row],[MT Default]]&lt;&gt;"",Table_Styles[[#This Row],[MT Default]],""))</f>
        <v/>
      </c>
      <c r="AB82" s="37"/>
      <c r="AC82" s="37"/>
      <c r="AD82" s="21" t="str">
        <f>IF(Table_Styles[[#This Row],[MR]]&lt;&gt;"",Table_Styles[[#This Row],[MR]],IF(Table_Styles[[#This Row],[MR Default]]&lt;&gt;"",Table_Styles[[#This Row],[MR Default]],""))</f>
        <v/>
      </c>
      <c r="AE82" s="37"/>
      <c r="AF82" s="37"/>
      <c r="AG82" s="21" t="str">
        <f>IF(Table_Styles[[#This Row],[MB]]&lt;&gt;"",Table_Styles[[#This Row],[MB]],IF(Table_Styles[[#This Row],[MB Default]]&lt;&gt;"",Table_Styles[[#This Row],[MB Default]],""))</f>
        <v/>
      </c>
      <c r="AH82" s="37"/>
      <c r="AI82" s="37"/>
      <c r="AJ82" s="21" t="str">
        <f>IF(Table_Styles[[#This Row],[ML]]&lt;&gt;"",Table_Styles[[#This Row],[ML]],IF(Table_Styles[[#This Row],[ML Default]]&lt;&gt;"",Table_Styles[[#This Row],[ML Default]],""))</f>
        <v/>
      </c>
      <c r="AK82" s="37"/>
      <c r="AL82" s="37"/>
      <c r="AM82" s="21" t="str">
        <f>IF(Table_Styles[[#This Row],[PT]]&lt;&gt;"",Table_Styles[[#This Row],[PT]],IF(Table_Styles[[#This Row],[PT Default]]&lt;&gt;"",Table_Styles[[#This Row],[PT Default]],""))</f>
        <v/>
      </c>
      <c r="AN82" s="37"/>
      <c r="AO82" s="37"/>
      <c r="AP82" s="21" t="str">
        <f>IF(Table_Styles[[#This Row],[PR]]&lt;&gt;"",Table_Styles[[#This Row],[PR]],IF(Table_Styles[[#This Row],[PR Default]]&lt;&gt;"",Table_Styles[[#This Row],[PR Default]],""))</f>
        <v/>
      </c>
      <c r="AQ82" s="37"/>
      <c r="AR82" s="37"/>
      <c r="AS82" s="21" t="str">
        <f>IF(Table_Styles[[#This Row],[PB]]&lt;&gt;"",Table_Styles[[#This Row],[PB]],IF(Table_Styles[[#This Row],[PB Default]]&lt;&gt;"",Table_Styles[[#This Row],[PB Default]],""))</f>
        <v/>
      </c>
      <c r="AT82" s="37"/>
      <c r="AU82" s="37"/>
      <c r="AV82" s="21" t="str">
        <f>IF(Table_Styles[[#This Row],[PL]]&lt;&gt;"",Table_Styles[[#This Row],[PL]],IF(Table_Styles[[#This Row],[PL Default]]&lt;&gt;"",Table_Styles[[#This Row],[PL Default]],""))</f>
        <v/>
      </c>
      <c r="AW82" s="37"/>
      <c r="AX82" s="37"/>
      <c r="AY82" s="21" t="str">
        <f>IF(Table_Styles[[#This Row],[BT]]&lt;&gt;"",Table_Styles[[#This Row],[BT]],IF(Table_Styles[[#This Row],[BT Default]]&lt;&gt;"",Table_Styles[[#This Row],[BT Default]],""))</f>
        <v/>
      </c>
      <c r="AZ82" s="37"/>
      <c r="BA82" s="37"/>
      <c r="BB82" s="21" t="str">
        <f>IF(Table_Styles[[#This Row],[BR]]&lt;&gt;"",Table_Styles[[#This Row],[BR]],IF(Table_Styles[[#This Row],[BR Default]]&lt;&gt;"",Table_Styles[[#This Row],[BR Default]],""))</f>
        <v/>
      </c>
      <c r="BC82" s="37"/>
      <c r="BD82" s="37"/>
      <c r="BE82" s="21" t="str">
        <f>IF(Table_Styles[[#This Row],[BB]]&lt;&gt;"",Table_Styles[[#This Row],[BB]],IF(Table_Styles[[#This Row],[BB Default]]&lt;&gt;"",Table_Styles[[#This Row],[BB Default]],""))</f>
        <v/>
      </c>
      <c r="BF82" s="37"/>
      <c r="BG82" s="37"/>
      <c r="BH82" s="21" t="str">
        <f>IF(Table_Styles[[#This Row],[BL]]&lt;&gt;"",Table_Styles[[#This Row],[BL]],IF(Table_Styles[[#This Row],[BL Default]]&lt;&gt;"",Table_Styles[[#This Row],[BL Default]],""))</f>
        <v/>
      </c>
      <c r="BI82" s="37"/>
      <c r="BJ82" s="37"/>
      <c r="BK82" s="21" t="str">
        <f>IF(Table_Styles[[#This Row],[Width]]&lt;&gt;"",Table_Styles[[#This Row],[Width]],IF(Table_Styles[[#This Row],[Width Default]]&lt;&gt;"",Table_Styles[[#This Row],[Width Default]],""))</f>
        <v/>
      </c>
      <c r="BL82" s="37"/>
      <c r="BM82" s="37"/>
      <c r="BN82" s="21" t="str">
        <f>IF(Table_Styles[[#This Row],[Height]]&lt;&gt;"",Table_Styles[[#This Row],[Height]],IF(Table_Styles[[#This Row],[Height Default]]&lt;&gt;"",Table_Styles[[#This Row],[Height Default]],""))</f>
        <v/>
      </c>
      <c r="BO82" s="21"/>
      <c r="BP82" s="21"/>
      <c r="BQ82" s="21" t="str">
        <f>IF(Table_Styles[[#This Row],[Top]]&lt;&gt;"",Table_Styles[[#This Row],[Top]],IF(Table_Styles[[#This Row],[Top Default]]&lt;&gt;"",Table_Styles[[#This Row],[Top Default]],""))</f>
        <v/>
      </c>
      <c r="BR82" s="21"/>
      <c r="BS82" s="21"/>
      <c r="BT82" s="21" t="str">
        <f>IF(Table_Styles[[#This Row],[Right]]&lt;&gt;"",Table_Styles[[#This Row],[Right]],IF(Table_Styles[[#This Row],[Right Default]]&lt;&gt;"",Table_Styles[[#This Row],[Right Default]],""))</f>
        <v/>
      </c>
      <c r="BU82" s="21"/>
      <c r="BV82" s="21"/>
      <c r="BW82" s="21" t="str">
        <f>IF(Table_Styles[[#This Row],[Bottom]]&lt;&gt;"",Table_Styles[[#This Row],[Bottom]],IF(Table_Styles[[#This Row],[Bottom Default]]&lt;&gt;"",Table_Styles[[#This Row],[Bottom Default]],""))</f>
        <v/>
      </c>
      <c r="BX82" s="21"/>
      <c r="BY82" s="21"/>
      <c r="BZ82" s="21" t="str">
        <f>IF(Table_Styles[[#This Row],[Left]]&lt;&gt;"",Table_Styles[[#This Row],[Left]],IF(Table_Styles[[#This Row],[Left Default]]&lt;&gt;"",Table_Styles[[#This Row],[Left Default]],""))</f>
        <v/>
      </c>
      <c r="CA82" s="37"/>
      <c r="CB82" s="21" t="str">
        <f>IF(AND(Table_Styles[[#This Row],[Selector]]&lt;&gt;"",Table_Styles[[#This Row],[Font Family Used]]&lt;&gt;"",Table_Styles[[#This Row],[Font Weight Used]]&lt;&gt;""),Table_Styles[[#This Row],[Font Family Used]]&amp;" "&amp;Table_Styles[[#This Row],[Font Weight Used]],"")</f>
        <v/>
      </c>
      <c r="CC82" s="21" t="str">
        <f ca="1">IF(AND(Table_Styles[[#This Row],[Selector]],COUNTIF(OFFSET(CC:CC,0,0,ROW()-1,1),"="&amp;Table_Styles[[#This Row],[Font]])=0),Table_Styles[[#This Row],[Font]],"")</f>
        <v/>
      </c>
      <c r="CD82" s="21" t="str">
        <f ca="1">IF(Table_Styles[[#This Row],[Unique Font]]&lt;&gt;"",
"{""fontFamily"":"""&amp;Table_Styles[[#This Row],[Font Family Used]]&amp;""",""fontWeight"":"&amp;Table_Styles[[#This Row],[Font Weight Used]]&amp;"}","")</f>
        <v/>
      </c>
      <c r="CE82"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2" s="21" t="str">
        <f>IF(AND(Table_Styles[[#This Row],[Selector]]&lt;&gt;"", Table_Styles[[#This Row],[Config Properties]]&lt;&gt;""),
Table_Styles[[#This Row],[Selector]]&amp;" { "&amp;Table_Styles[[#This Row],[Config Properties]]&amp;" }","")</f>
        <v/>
      </c>
      <c r="CG82" s="21" t="str">
        <f xml:space="preserve">
SUBSTITUTE(SUBSTITUTE(SUBSTITUTE(SUBSTITUTE(SUBSTITUTE(SUBSTITUTE(SUBSTITUTE(SUBSTITUTE(Table_Styles[[#This Row],[Config]],
" {","{"),
"{ ","{"),
" }","}"),
"} ","}"),
" ,",","),
", ",","),
" :",":"),
": ",":")</f>
        <v/>
      </c>
    </row>
    <row r="83" spans="2:85" ht="21" customHeight="1">
      <c r="B83" s="92" t="s">
        <v>787</v>
      </c>
      <c r="C83" s="91" t="s">
        <v>788</v>
      </c>
      <c r="D83" s="8"/>
      <c r="E83" s="8"/>
      <c r="F83" s="8" t="str">
        <f>IF(Table_Styles[[#This Row],[Font Family]]&lt;&gt;"",Table_Styles[[#This Row],[Font Family]],IF(Table_Styles[[#This Row],[Font Family Default]]&lt;&gt;"",Table_Styles[[#This Row],[Font Family Default]],""))</f>
        <v/>
      </c>
      <c r="G83" s="8"/>
      <c r="H83" s="89" t="s">
        <v>749</v>
      </c>
      <c r="I83" s="8" t="str">
        <f>IF(Table_Styles[[#This Row],[Font Size]]&lt;&gt;"",Table_Styles[[#This Row],[Font Size]],IF(Table_Styles[[#This Row],[Font Size Default]]&lt;&gt;"",Table_Styles[[#This Row],[Font Size Default]],""))</f>
        <v>16px</v>
      </c>
      <c r="J83" s="8"/>
      <c r="K83" s="8"/>
      <c r="L83" s="8" t="str">
        <f>IF(Table_Styles[[#This Row],[Font Weight]]&lt;&gt;"",Table_Styles[[#This Row],[Font Weight]],IF(Table_Styles[[#This Row],[Font Weight Default]]&lt;&gt;"",Table_Styles[[#This Row],[Font Weight Default]],""))</f>
        <v/>
      </c>
      <c r="M83" s="8"/>
      <c r="N83" s="8"/>
      <c r="O83" s="8" t="str">
        <f>IF(Table_Styles[[#This Row],[Colour]]&lt;&gt;"",Table_Styles[[#This Row],[Colour]],IF(Table_Styles[[#This Row],[Colour Default]]&lt;&gt;"",Table_Styles[[#This Row],[Colour Default]],""))</f>
        <v/>
      </c>
      <c r="P83" s="8"/>
      <c r="Q83" s="8"/>
      <c r="R83" s="8" t="str">
        <f>IF(Table_Styles[[#This Row],[Background]]&lt;&gt;"",Table_Styles[[#This Row],[Background]],IF(Table_Styles[[#This Row],[Background Default]]&lt;&gt;"",Table_Styles[[#This Row],[Background Default]],""))</f>
        <v/>
      </c>
      <c r="S83" s="8"/>
      <c r="T83" s="8"/>
      <c r="U83" s="8" t="str">
        <f>IF(Table_Styles[[#This Row],[Border]]&lt;&gt;"",Table_Styles[[#This Row],[Border]],IF(Table_Styles[[#This Row],[Border Default]]&lt;&gt;"",Table_Styles[[#This Row],[Border Default]],""))</f>
        <v/>
      </c>
      <c r="V83" s="8"/>
      <c r="W83" s="8"/>
      <c r="X83" s="8" t="str">
        <f>IF(Table_Styles[[#This Row],[Border Radius]]&lt;&gt;"",Table_Styles[[#This Row],[Border Radius]],IF(Table_Styles[[#This Row],[Border Radius Default]]&lt;&gt;"",Table_Styles[[#This Row],[Border Radius Default]],""))</f>
        <v/>
      </c>
      <c r="Y83" s="8"/>
      <c r="Z83" s="97" t="s">
        <v>721</v>
      </c>
      <c r="AA83" s="8" t="str">
        <f>IF(Table_Styles[[#This Row],[MT]]&lt;&gt;"",Table_Styles[[#This Row],[MT]],IF(Table_Styles[[#This Row],[MT Default]]&lt;&gt;"",Table_Styles[[#This Row],[MT Default]],""))</f>
        <v>-4px</v>
      </c>
      <c r="AB83" s="8"/>
      <c r="AC83" s="89" t="s">
        <v>661</v>
      </c>
      <c r="AD83" s="8" t="str">
        <f>IF(Table_Styles[[#This Row],[MR]]&lt;&gt;"",Table_Styles[[#This Row],[MR]],IF(Table_Styles[[#This Row],[MR Default]]&lt;&gt;"",Table_Styles[[#This Row],[MR Default]],""))</f>
        <v>5px</v>
      </c>
      <c r="AE83" s="8"/>
      <c r="AF83" s="8"/>
      <c r="AG83" s="8" t="str">
        <f>IF(Table_Styles[[#This Row],[MB]]&lt;&gt;"",Table_Styles[[#This Row],[MB]],IF(Table_Styles[[#This Row],[MB Default]]&lt;&gt;"",Table_Styles[[#This Row],[MB Default]],""))</f>
        <v/>
      </c>
      <c r="AH83" s="8"/>
      <c r="AI83" s="8"/>
      <c r="AJ83" s="8" t="str">
        <f>IF(Table_Styles[[#This Row],[ML]]&lt;&gt;"",Table_Styles[[#This Row],[ML]],IF(Table_Styles[[#This Row],[ML Default]]&lt;&gt;"",Table_Styles[[#This Row],[ML Default]],""))</f>
        <v/>
      </c>
      <c r="AK83" s="8"/>
      <c r="AL83" s="8"/>
      <c r="AM83" s="8" t="str">
        <f>IF(Table_Styles[[#This Row],[PT]]&lt;&gt;"",Table_Styles[[#This Row],[PT]],IF(Table_Styles[[#This Row],[PT Default]]&lt;&gt;"",Table_Styles[[#This Row],[PT Default]],""))</f>
        <v/>
      </c>
      <c r="AN83" s="8"/>
      <c r="AO83" s="8"/>
      <c r="AP83" s="8" t="str">
        <f>IF(Table_Styles[[#This Row],[PR]]&lt;&gt;"",Table_Styles[[#This Row],[PR]],IF(Table_Styles[[#This Row],[PR Default]]&lt;&gt;"",Table_Styles[[#This Row],[PR Default]],""))</f>
        <v/>
      </c>
      <c r="AQ83" s="8"/>
      <c r="AR83" s="8"/>
      <c r="AS83" s="8" t="str">
        <f>IF(Table_Styles[[#This Row],[PB]]&lt;&gt;"",Table_Styles[[#This Row],[PB]],IF(Table_Styles[[#This Row],[PB Default]]&lt;&gt;"",Table_Styles[[#This Row],[PB Default]],""))</f>
        <v/>
      </c>
      <c r="AT83" s="8"/>
      <c r="AU83" s="8"/>
      <c r="AV83" s="8" t="str">
        <f>IF(Table_Styles[[#This Row],[PL]]&lt;&gt;"",Table_Styles[[#This Row],[PL]],IF(Table_Styles[[#This Row],[PL Default]]&lt;&gt;"",Table_Styles[[#This Row],[PL Default]],""))</f>
        <v/>
      </c>
      <c r="AW83" s="8"/>
      <c r="AX83" s="8"/>
      <c r="AY83" s="8" t="str">
        <f>IF(Table_Styles[[#This Row],[BT]]&lt;&gt;"",Table_Styles[[#This Row],[BT]],IF(Table_Styles[[#This Row],[BT Default]]&lt;&gt;"",Table_Styles[[#This Row],[BT Default]],""))</f>
        <v/>
      </c>
      <c r="AZ83" s="8"/>
      <c r="BA83" s="8"/>
      <c r="BB83" s="8" t="str">
        <f>IF(Table_Styles[[#This Row],[BR]]&lt;&gt;"",Table_Styles[[#This Row],[BR]],IF(Table_Styles[[#This Row],[BR Default]]&lt;&gt;"",Table_Styles[[#This Row],[BR Default]],""))</f>
        <v/>
      </c>
      <c r="BC83" s="8"/>
      <c r="BD83" s="8"/>
      <c r="BE83" s="8" t="str">
        <f>IF(Table_Styles[[#This Row],[BB]]&lt;&gt;"",Table_Styles[[#This Row],[BB]],IF(Table_Styles[[#This Row],[BB Default]]&lt;&gt;"",Table_Styles[[#This Row],[BB Default]],""))</f>
        <v/>
      </c>
      <c r="BF83" s="8"/>
      <c r="BG83" s="8"/>
      <c r="BH83" s="8" t="str">
        <f>IF(Table_Styles[[#This Row],[BL]]&lt;&gt;"",Table_Styles[[#This Row],[BL]],IF(Table_Styles[[#This Row],[BL Default]]&lt;&gt;"",Table_Styles[[#This Row],[BL Default]],""))</f>
        <v/>
      </c>
      <c r="BI83" s="8"/>
      <c r="BJ83" s="8"/>
      <c r="BK83" s="8" t="str">
        <f>IF(Table_Styles[[#This Row],[Width]]&lt;&gt;"",Table_Styles[[#This Row],[Width]],IF(Table_Styles[[#This Row],[Width Default]]&lt;&gt;"",Table_Styles[[#This Row],[Width Default]],""))</f>
        <v/>
      </c>
      <c r="BL83" s="8"/>
      <c r="BM83" s="8"/>
      <c r="BN83" s="8" t="str">
        <f>IF(Table_Styles[[#This Row],[Height]]&lt;&gt;"",Table_Styles[[#This Row],[Height]],IF(Table_Styles[[#This Row],[Height Default]]&lt;&gt;"",Table_Styles[[#This Row],[Height Default]],""))</f>
        <v/>
      </c>
      <c r="BO83" s="8"/>
      <c r="BP83" s="8"/>
      <c r="BQ83" s="8" t="str">
        <f>IF(Table_Styles[[#This Row],[Top]]&lt;&gt;"",Table_Styles[[#This Row],[Top]],IF(Table_Styles[[#This Row],[Top Default]]&lt;&gt;"",Table_Styles[[#This Row],[Top Default]],""))</f>
        <v/>
      </c>
      <c r="BR83" s="8"/>
      <c r="BS83" s="8"/>
      <c r="BT83" s="8" t="str">
        <f>IF(Table_Styles[[#This Row],[Right]]&lt;&gt;"",Table_Styles[[#This Row],[Right]],IF(Table_Styles[[#This Row],[Right Default]]&lt;&gt;"",Table_Styles[[#This Row],[Right Default]],""))</f>
        <v/>
      </c>
      <c r="BU83" s="8"/>
      <c r="BV83" s="8"/>
      <c r="BW83" s="8" t="str">
        <f>IF(Table_Styles[[#This Row],[Bottom]]&lt;&gt;"",Table_Styles[[#This Row],[Bottom]],IF(Table_Styles[[#This Row],[Bottom Default]]&lt;&gt;"",Table_Styles[[#This Row],[Bottom Default]],""))</f>
        <v/>
      </c>
      <c r="BX83" s="8"/>
      <c r="BY83" s="8"/>
      <c r="BZ83" s="8" t="str">
        <f>IF(Table_Styles[[#This Row],[Left]]&lt;&gt;"",Table_Styles[[#This Row],[Left]],IF(Table_Styles[[#This Row],[Left Default]]&lt;&gt;"",Table_Styles[[#This Row],[Left Default]],""))</f>
        <v/>
      </c>
      <c r="CA83" s="8"/>
      <c r="CB83" t="str">
        <f>IF(AND(Table_Styles[[#This Row],[Selector]]&lt;&gt;"",Table_Styles[[#This Row],[Font Family Used]]&lt;&gt;"",Table_Styles[[#This Row],[Font Weight Used]]&lt;&gt;""),Table_Styles[[#This Row],[Font Family Used]]&amp;" "&amp;Table_Styles[[#This Row],[Font Weight Used]],"")</f>
        <v/>
      </c>
      <c r="CC83" t="str">
        <f ca="1">IF(AND(Table_Styles[[#This Row],[Selector]],COUNTIF(OFFSET(CC:CC,0,0,ROW()-1,1),"="&amp;Table_Styles[[#This Row],[Font]])=0),Table_Styles[[#This Row],[Font]],"")</f>
        <v/>
      </c>
      <c r="CD83" t="str">
        <f ca="1">IF(Table_Styles[[#This Row],[Unique Font]]&lt;&gt;"",
"{""fontFamily"":"""&amp;Table_Styles[[#This Row],[Font Family Used]]&amp;""",""fontWeight"":"&amp;Table_Styles[[#This Row],[Font Weight Used]]&amp;"}","")</f>
        <v/>
      </c>
      <c r="CE8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3" t="str">
        <f>IF(AND(Table_Styles[[#This Row],[Selector]]&lt;&gt;"", Table_Styles[[#This Row],[Config Properties]]&lt;&gt;""),
Table_Styles[[#This Row],[Selector]]&amp;" { "&amp;Table_Styles[[#This Row],[Config Properties]]&amp;" }","")</f>
        <v>nav .btn-icon { font-size: 16px;margin-top: -4px;margin-right: 5px }</v>
      </c>
      <c r="CG83" t="str">
        <f xml:space="preserve">
SUBSTITUTE(SUBSTITUTE(SUBSTITUTE(SUBSTITUTE(SUBSTITUTE(SUBSTITUTE(SUBSTITUTE(SUBSTITUTE(Table_Styles[[#This Row],[Config]],
" {","{"),
"{ ","{"),
" }","}"),
"} ","}"),
" ,",","),
", ",","),
" :",":"),
": ",":")</f>
        <v>nav .btn-icon{font-size:16px;margin-top:-4px;margin-right:5px}</v>
      </c>
    </row>
    <row r="84" spans="2:85" ht="21" customHeight="1">
      <c r="B84" s="92" t="s">
        <v>789</v>
      </c>
      <c r="C84" s="20" t="s">
        <v>790</v>
      </c>
      <c r="D84" s="38"/>
      <c r="E84" s="38" t="str">
        <f>Settings_Styling_Font_Body_Text</f>
        <v>Open Sans</v>
      </c>
      <c r="F84" s="18" t="str">
        <f>IF(Table_Styles[[#This Row],[Font Family]]&lt;&gt;"",Table_Styles[[#This Row],[Font Family]],IF(Table_Styles[[#This Row],[Font Family Default]]&lt;&gt;"",Table_Styles[[#This Row],[Font Family Default]],""))</f>
        <v>Open Sans</v>
      </c>
      <c r="G84" s="38"/>
      <c r="H84" s="94" t="s">
        <v>668</v>
      </c>
      <c r="I84" s="18" t="str">
        <f>IF(Table_Styles[[#This Row],[Font Size]]&lt;&gt;"",Table_Styles[[#This Row],[Font Size]],IF(Table_Styles[[#This Row],[Font Size Default]]&lt;&gt;"",Table_Styles[[#This Row],[Font Size Default]],""))</f>
        <v>14px</v>
      </c>
      <c r="J84" s="38"/>
      <c r="K84" s="38">
        <f>Settings_Styling_Font_Weight_Body_Text</f>
        <v>400</v>
      </c>
      <c r="L84" s="18">
        <f>IF(Table_Styles[[#This Row],[Font Weight]]&lt;&gt;"",Table_Styles[[#This Row],[Font Weight]],IF(Table_Styles[[#This Row],[Font Weight Default]]&lt;&gt;"",Table_Styles[[#This Row],[Font Weight Default]],""))</f>
        <v>400</v>
      </c>
      <c r="M84" s="38"/>
      <c r="N84" s="38"/>
      <c r="O84" s="18" t="str">
        <f>IF(Table_Styles[[#This Row],[Colour]]&lt;&gt;"",Table_Styles[[#This Row],[Colour]],IF(Table_Styles[[#This Row],[Colour Default]]&lt;&gt;"",Table_Styles[[#This Row],[Colour Default]],""))</f>
        <v/>
      </c>
      <c r="P84" s="38"/>
      <c r="Q84" s="38"/>
      <c r="R84" s="18" t="str">
        <f>IF(Table_Styles[[#This Row],[Background]]&lt;&gt;"",Table_Styles[[#This Row],[Background]],IF(Table_Styles[[#This Row],[Background Default]]&lt;&gt;"",Table_Styles[[#This Row],[Background Default]],""))</f>
        <v/>
      </c>
      <c r="S84" s="38"/>
      <c r="T84" s="38"/>
      <c r="U84" s="18" t="str">
        <f>IF(Table_Styles[[#This Row],[Border]]&lt;&gt;"",Table_Styles[[#This Row],[Border]],IF(Table_Styles[[#This Row],[Border Default]]&lt;&gt;"",Table_Styles[[#This Row],[Border Default]],""))</f>
        <v/>
      </c>
      <c r="V84" s="38"/>
      <c r="W84" s="38">
        <f>Settings_Styling_Other_Default_Border_Radius</f>
        <v>0</v>
      </c>
      <c r="X84" s="18">
        <f>IF(Table_Styles[[#This Row],[Border Radius]]&lt;&gt;"",Table_Styles[[#This Row],[Border Radius]],IF(Table_Styles[[#This Row],[Border Radius Default]]&lt;&gt;"",Table_Styles[[#This Row],[Border Radius Default]],""))</f>
        <v>0</v>
      </c>
      <c r="Y84" s="38"/>
      <c r="Z84" s="38"/>
      <c r="AA84" s="18" t="str">
        <f>IF(Table_Styles[[#This Row],[MT]]&lt;&gt;"",Table_Styles[[#This Row],[MT]],IF(Table_Styles[[#This Row],[MT Default]]&lt;&gt;"",Table_Styles[[#This Row],[MT Default]],""))</f>
        <v/>
      </c>
      <c r="AB84" s="38"/>
      <c r="AC84" s="38"/>
      <c r="AD84" s="18" t="str">
        <f>IF(Table_Styles[[#This Row],[MR]]&lt;&gt;"",Table_Styles[[#This Row],[MR]],IF(Table_Styles[[#This Row],[MR Default]]&lt;&gt;"",Table_Styles[[#This Row],[MR Default]],""))</f>
        <v/>
      </c>
      <c r="AE84" s="38"/>
      <c r="AF84" s="38"/>
      <c r="AG84" s="18" t="str">
        <f>IF(Table_Styles[[#This Row],[MB]]&lt;&gt;"",Table_Styles[[#This Row],[MB]],IF(Table_Styles[[#This Row],[MB Default]]&lt;&gt;"",Table_Styles[[#This Row],[MB Default]],""))</f>
        <v/>
      </c>
      <c r="AH84" s="38"/>
      <c r="AI84" s="38"/>
      <c r="AJ84" s="18" t="str">
        <f>IF(Table_Styles[[#This Row],[ML]]&lt;&gt;"",Table_Styles[[#This Row],[ML]],IF(Table_Styles[[#This Row],[ML Default]]&lt;&gt;"",Table_Styles[[#This Row],[ML Default]],""))</f>
        <v/>
      </c>
      <c r="AK84" s="38"/>
      <c r="AL84" s="94" t="s">
        <v>713</v>
      </c>
      <c r="AM84" s="18" t="str">
        <f>IF(Table_Styles[[#This Row],[PT]]&lt;&gt;"",Table_Styles[[#This Row],[PT]],IF(Table_Styles[[#This Row],[PT Default]]&lt;&gt;"",Table_Styles[[#This Row],[PT Default]],""))</f>
        <v>18px</v>
      </c>
      <c r="AN84" s="38"/>
      <c r="AO84" s="38" t="s">
        <v>634</v>
      </c>
      <c r="AP84" s="18" t="str">
        <f>IF(Table_Styles[[#This Row],[PR]]&lt;&gt;"",Table_Styles[[#This Row],[PR]],IF(Table_Styles[[#This Row],[PR Default]]&lt;&gt;"",Table_Styles[[#This Row],[PR Default]],""))</f>
        <v>30px</v>
      </c>
      <c r="AQ84" s="38"/>
      <c r="AR84" s="94" t="s">
        <v>713</v>
      </c>
      <c r="AS84" s="18" t="str">
        <f>IF(Table_Styles[[#This Row],[PB]]&lt;&gt;"",Table_Styles[[#This Row],[PB]],IF(Table_Styles[[#This Row],[PB Default]]&lt;&gt;"",Table_Styles[[#This Row],[PB Default]],""))</f>
        <v>18px</v>
      </c>
      <c r="AT84" s="38"/>
      <c r="AU84" s="38" t="s">
        <v>634</v>
      </c>
      <c r="AV84" s="18" t="str">
        <f>IF(Table_Styles[[#This Row],[PL]]&lt;&gt;"",Table_Styles[[#This Row],[PL]],IF(Table_Styles[[#This Row],[PL Default]]&lt;&gt;"",Table_Styles[[#This Row],[PL Default]],""))</f>
        <v>30px</v>
      </c>
      <c r="AW84" s="38"/>
      <c r="AX84" s="38"/>
      <c r="AY84" s="18" t="str">
        <f>IF(Table_Styles[[#This Row],[BT]]&lt;&gt;"",Table_Styles[[#This Row],[BT]],IF(Table_Styles[[#This Row],[BT Default]]&lt;&gt;"",Table_Styles[[#This Row],[BT Default]],""))</f>
        <v/>
      </c>
      <c r="AZ84" s="38"/>
      <c r="BA84" s="38"/>
      <c r="BB84" s="18" t="str">
        <f>IF(Table_Styles[[#This Row],[BR]]&lt;&gt;"",Table_Styles[[#This Row],[BR]],IF(Table_Styles[[#This Row],[BR Default]]&lt;&gt;"",Table_Styles[[#This Row],[BR Default]],""))</f>
        <v/>
      </c>
      <c r="BC84" s="38"/>
      <c r="BD84" s="38"/>
      <c r="BE84" s="18" t="str">
        <f>IF(Table_Styles[[#This Row],[BB]]&lt;&gt;"",Table_Styles[[#This Row],[BB]],IF(Table_Styles[[#This Row],[BB Default]]&lt;&gt;"",Table_Styles[[#This Row],[BB Default]],""))</f>
        <v/>
      </c>
      <c r="BF84" s="38"/>
      <c r="BG84" s="38"/>
      <c r="BH84" s="18" t="str">
        <f>IF(Table_Styles[[#This Row],[BL]]&lt;&gt;"",Table_Styles[[#This Row],[BL]],IF(Table_Styles[[#This Row],[BL Default]]&lt;&gt;"",Table_Styles[[#This Row],[BL Default]],""))</f>
        <v/>
      </c>
      <c r="BI84" s="38"/>
      <c r="BJ84" s="38"/>
      <c r="BK84" s="18" t="str">
        <f>IF(Table_Styles[[#This Row],[Width]]&lt;&gt;"",Table_Styles[[#This Row],[Width]],IF(Table_Styles[[#This Row],[Width Default]]&lt;&gt;"",Table_Styles[[#This Row],[Width Default]],""))</f>
        <v/>
      </c>
      <c r="BL84" s="38"/>
      <c r="BM84" s="38"/>
      <c r="BN84" s="18" t="str">
        <f>IF(Table_Styles[[#This Row],[Height]]&lt;&gt;"",Table_Styles[[#This Row],[Height]],IF(Table_Styles[[#This Row],[Height Default]]&lt;&gt;"",Table_Styles[[#This Row],[Height Default]],""))</f>
        <v/>
      </c>
      <c r="BO84" s="18"/>
      <c r="BP84" s="18"/>
      <c r="BQ84" s="18" t="str">
        <f>IF(Table_Styles[[#This Row],[Top]]&lt;&gt;"",Table_Styles[[#This Row],[Top]],IF(Table_Styles[[#This Row],[Top Default]]&lt;&gt;"",Table_Styles[[#This Row],[Top Default]],""))</f>
        <v/>
      </c>
      <c r="BR84" s="18"/>
      <c r="BS84" s="18"/>
      <c r="BT84" s="18" t="str">
        <f>IF(Table_Styles[[#This Row],[Right]]&lt;&gt;"",Table_Styles[[#This Row],[Right]],IF(Table_Styles[[#This Row],[Right Default]]&lt;&gt;"",Table_Styles[[#This Row],[Right Default]],""))</f>
        <v/>
      </c>
      <c r="BU84" s="18"/>
      <c r="BV84" s="18"/>
      <c r="BW84" s="18" t="str">
        <f>IF(Table_Styles[[#This Row],[Bottom]]&lt;&gt;"",Table_Styles[[#This Row],[Bottom]],IF(Table_Styles[[#This Row],[Bottom Default]]&lt;&gt;"",Table_Styles[[#This Row],[Bottom Default]],""))</f>
        <v/>
      </c>
      <c r="BX84" s="18"/>
      <c r="BY84" s="18"/>
      <c r="BZ84" s="18" t="str">
        <f>IF(Table_Styles[[#This Row],[Left]]&lt;&gt;"",Table_Styles[[#This Row],[Left]],IF(Table_Styles[[#This Row],[Left Default]]&lt;&gt;"",Table_Styles[[#This Row],[Left Default]],""))</f>
        <v/>
      </c>
      <c r="CA84" s="38"/>
      <c r="CB84" s="20" t="str">
        <f>IF(AND(Table_Styles[[#This Row],[Selector]]&lt;&gt;"",Table_Styles[[#This Row],[Font Family Used]]&lt;&gt;"",Table_Styles[[#This Row],[Font Weight Used]]&lt;&gt;""),Table_Styles[[#This Row],[Font Family Used]]&amp;" "&amp;Table_Styles[[#This Row],[Font Weight Used]],"")</f>
        <v>Open Sans 400</v>
      </c>
      <c r="CC84" s="20" t="str">
        <f ca="1">IF(AND(Table_Styles[[#This Row],[Selector]],COUNTIF(OFFSET(CC:CC,0,0,ROW()-1,1),"="&amp;Table_Styles[[#This Row],[Font]])=0),Table_Styles[[#This Row],[Font]],"")</f>
        <v/>
      </c>
      <c r="CD84" s="20" t="str">
        <f ca="1">IF(Table_Styles[[#This Row],[Unique Font]]&lt;&gt;"",
"{""fontFamily"":"""&amp;Table_Styles[[#This Row],[Font Family Used]]&amp;""",""fontWeight"":"&amp;Table_Styles[[#This Row],[Font Weight Used]]&amp;"}","")</f>
        <v/>
      </c>
      <c r="CE8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400;border-radius: 0;padding-top: 18px;padding-right: 30px;padding-bottom: 18px;padding-left: 30px</v>
      </c>
      <c r="CF84" s="20" t="str">
        <f>IF(AND(Table_Styles[[#This Row],[Selector]]&lt;&gt;"", Table_Styles[[#This Row],[Config Properties]]&lt;&gt;""),
Table_Styles[[#This Row],[Selector]]&amp;" { "&amp;Table_Styles[[#This Row],[Config Properties]]&amp;" }","")</f>
        <v>nav .btn { font-family: 'Open Sans';font-size: 14px;font-weight: 400;border-radius: 0;padding-top: 18px;padding-right: 30px;padding-bottom: 18px;padding-left: 30px }</v>
      </c>
      <c r="CG84" s="20" t="str">
        <f xml:space="preserve">
SUBSTITUTE(SUBSTITUTE(SUBSTITUTE(SUBSTITUTE(SUBSTITUTE(SUBSTITUTE(SUBSTITUTE(SUBSTITUTE(Table_Styles[[#This Row],[Config]],
" {","{"),
"{ ","{"),
" }","}"),
"} ","}"),
" ,",","),
", ",","),
" :",":"),
": ",":")</f>
        <v>nav .btn{font-family:'Open Sans';font-size:14px;font-weight:400;border-radius:0;padding-top:18px;padding-right:30px;padding-bottom:18px;padding-left:30px}</v>
      </c>
    </row>
    <row r="85" spans="2:85" ht="21" customHeight="1">
      <c r="B85" s="92" t="s">
        <v>791</v>
      </c>
      <c r="C85" s="20" t="s">
        <v>792</v>
      </c>
      <c r="D85" s="38"/>
      <c r="E85" s="38"/>
      <c r="F85" s="18" t="str">
        <f>IF(Table_Styles[[#This Row],[Font Family]]&lt;&gt;"",Table_Styles[[#This Row],[Font Family]],IF(Table_Styles[[#This Row],[Font Family Default]]&lt;&gt;"",Table_Styles[[#This Row],[Font Family Default]],""))</f>
        <v/>
      </c>
      <c r="G85" s="38"/>
      <c r="H85" s="38"/>
      <c r="I85" s="18" t="str">
        <f>IF(Table_Styles[[#This Row],[Font Size]]&lt;&gt;"",Table_Styles[[#This Row],[Font Size]],IF(Table_Styles[[#This Row],[Font Size Default]]&lt;&gt;"",Table_Styles[[#This Row],[Font Size Default]],""))</f>
        <v/>
      </c>
      <c r="J85" s="38"/>
      <c r="K85" s="38"/>
      <c r="L85" s="18" t="str">
        <f>IF(Table_Styles[[#This Row],[Font Weight]]&lt;&gt;"",Table_Styles[[#This Row],[Font Weight]],IF(Table_Styles[[#This Row],[Font Weight Default]]&lt;&gt;"",Table_Styles[[#This Row],[Font Weight Default]],""))</f>
        <v/>
      </c>
      <c r="M85" s="38"/>
      <c r="N85" s="40" t="s">
        <v>523</v>
      </c>
      <c r="O85" s="18" t="str">
        <f>IF(Table_Styles[[#This Row],[Colour]]&lt;&gt;"",Table_Styles[[#This Row],[Colour]],IF(Table_Styles[[#This Row],[Colour Default]]&lt;&gt;"",Table_Styles[[#This Row],[Colour Default]],""))</f>
        <v>#FFFFFF</v>
      </c>
      <c r="P85" s="38"/>
      <c r="Q85" s="94" t="str">
        <f>Colour_Accent_1</f>
        <v>#042361</v>
      </c>
      <c r="R85" s="18" t="str">
        <f>IF(Table_Styles[[#This Row],[Background]]&lt;&gt;"",Table_Styles[[#This Row],[Background]],IF(Table_Styles[[#This Row],[Background Default]]&lt;&gt;"",Table_Styles[[#This Row],[Background Default]],""))</f>
        <v>#042361</v>
      </c>
      <c r="S85" s="38"/>
      <c r="T85" s="38" t="s">
        <v>676</v>
      </c>
      <c r="U85" s="18" t="str">
        <f>IF(Table_Styles[[#This Row],[Border]]&lt;&gt;"",Table_Styles[[#This Row],[Border]],IF(Table_Styles[[#This Row],[Border Default]]&lt;&gt;"",Table_Styles[[#This Row],[Border Default]],""))</f>
        <v>none</v>
      </c>
      <c r="V85" s="38"/>
      <c r="W85" s="38"/>
      <c r="X85" s="18" t="str">
        <f>IF(Table_Styles[[#This Row],[Border Radius]]&lt;&gt;"",Table_Styles[[#This Row],[Border Radius]],IF(Table_Styles[[#This Row],[Border Radius Default]]&lt;&gt;"",Table_Styles[[#This Row],[Border Radius Default]],""))</f>
        <v/>
      </c>
      <c r="Y85" s="38"/>
      <c r="Z85" s="38"/>
      <c r="AA85" s="18" t="str">
        <f>IF(Table_Styles[[#This Row],[MT]]&lt;&gt;"",Table_Styles[[#This Row],[MT]],IF(Table_Styles[[#This Row],[MT Default]]&lt;&gt;"",Table_Styles[[#This Row],[MT Default]],""))</f>
        <v/>
      </c>
      <c r="AB85" s="38"/>
      <c r="AC85" s="38"/>
      <c r="AD85" s="18" t="str">
        <f>IF(Table_Styles[[#This Row],[MR]]&lt;&gt;"",Table_Styles[[#This Row],[MR]],IF(Table_Styles[[#This Row],[MR Default]]&lt;&gt;"",Table_Styles[[#This Row],[MR Default]],""))</f>
        <v/>
      </c>
      <c r="AE85" s="38"/>
      <c r="AF85" s="38"/>
      <c r="AG85" s="18" t="str">
        <f>IF(Table_Styles[[#This Row],[MB]]&lt;&gt;"",Table_Styles[[#This Row],[MB]],IF(Table_Styles[[#This Row],[MB Default]]&lt;&gt;"",Table_Styles[[#This Row],[MB Default]],""))</f>
        <v/>
      </c>
      <c r="AH85" s="38"/>
      <c r="AI85" s="38"/>
      <c r="AJ85" s="18" t="str">
        <f>IF(Table_Styles[[#This Row],[ML]]&lt;&gt;"",Table_Styles[[#This Row],[ML]],IF(Table_Styles[[#This Row],[ML Default]]&lt;&gt;"",Table_Styles[[#This Row],[ML Default]],""))</f>
        <v/>
      </c>
      <c r="AK85" s="38"/>
      <c r="AL85" s="38"/>
      <c r="AM85" s="18" t="str">
        <f>IF(Table_Styles[[#This Row],[PT]]&lt;&gt;"",Table_Styles[[#This Row],[PT]],IF(Table_Styles[[#This Row],[PT Default]]&lt;&gt;"",Table_Styles[[#This Row],[PT Default]],""))</f>
        <v/>
      </c>
      <c r="AN85" s="38"/>
      <c r="AO85" s="38"/>
      <c r="AP85" s="18" t="str">
        <f>IF(Table_Styles[[#This Row],[PR]]&lt;&gt;"",Table_Styles[[#This Row],[PR]],IF(Table_Styles[[#This Row],[PR Default]]&lt;&gt;"",Table_Styles[[#This Row],[PR Default]],""))</f>
        <v/>
      </c>
      <c r="AQ85" s="38"/>
      <c r="AR85" s="38"/>
      <c r="AS85" s="18" t="str">
        <f>IF(Table_Styles[[#This Row],[PB]]&lt;&gt;"",Table_Styles[[#This Row],[PB]],IF(Table_Styles[[#This Row],[PB Default]]&lt;&gt;"",Table_Styles[[#This Row],[PB Default]],""))</f>
        <v/>
      </c>
      <c r="AT85" s="38"/>
      <c r="AU85" s="38"/>
      <c r="AV85" s="18" t="str">
        <f>IF(Table_Styles[[#This Row],[PL]]&lt;&gt;"",Table_Styles[[#This Row],[PL]],IF(Table_Styles[[#This Row],[PL Default]]&lt;&gt;"",Table_Styles[[#This Row],[PL Default]],""))</f>
        <v/>
      </c>
      <c r="AW85" s="38"/>
      <c r="AX85" s="38"/>
      <c r="AY85" s="18" t="str">
        <f>IF(Table_Styles[[#This Row],[BT]]&lt;&gt;"",Table_Styles[[#This Row],[BT]],IF(Table_Styles[[#This Row],[BT Default]]&lt;&gt;"",Table_Styles[[#This Row],[BT Default]],""))</f>
        <v/>
      </c>
      <c r="AZ85" s="38"/>
      <c r="BA85" s="38"/>
      <c r="BB85" s="18" t="str">
        <f>IF(Table_Styles[[#This Row],[BR]]&lt;&gt;"",Table_Styles[[#This Row],[BR]],IF(Table_Styles[[#This Row],[BR Default]]&lt;&gt;"",Table_Styles[[#This Row],[BR Default]],""))</f>
        <v/>
      </c>
      <c r="BC85" s="38"/>
      <c r="BD85" s="38"/>
      <c r="BE85" s="18" t="str">
        <f>IF(Table_Styles[[#This Row],[BB]]&lt;&gt;"",Table_Styles[[#This Row],[BB]],IF(Table_Styles[[#This Row],[BB Default]]&lt;&gt;"",Table_Styles[[#This Row],[BB Default]],""))</f>
        <v/>
      </c>
      <c r="BF85" s="38"/>
      <c r="BG85" s="38"/>
      <c r="BH85" s="18" t="str">
        <f>IF(Table_Styles[[#This Row],[BL]]&lt;&gt;"",Table_Styles[[#This Row],[BL]],IF(Table_Styles[[#This Row],[BL Default]]&lt;&gt;"",Table_Styles[[#This Row],[BL Default]],""))</f>
        <v/>
      </c>
      <c r="BI85" s="38"/>
      <c r="BJ85" s="38"/>
      <c r="BK85" s="18" t="str">
        <f>IF(Table_Styles[[#This Row],[Width]]&lt;&gt;"",Table_Styles[[#This Row],[Width]],IF(Table_Styles[[#This Row],[Width Default]]&lt;&gt;"",Table_Styles[[#This Row],[Width Default]],""))</f>
        <v/>
      </c>
      <c r="BL85" s="38"/>
      <c r="BM85" s="38"/>
      <c r="BN85" s="18" t="str">
        <f>IF(Table_Styles[[#This Row],[Height]]&lt;&gt;"",Table_Styles[[#This Row],[Height]],IF(Table_Styles[[#This Row],[Height Default]]&lt;&gt;"",Table_Styles[[#This Row],[Height Default]],""))</f>
        <v/>
      </c>
      <c r="BO85" s="18"/>
      <c r="BP85" s="18"/>
      <c r="BQ85" s="18" t="str">
        <f>IF(Table_Styles[[#This Row],[Top]]&lt;&gt;"",Table_Styles[[#This Row],[Top]],IF(Table_Styles[[#This Row],[Top Default]]&lt;&gt;"",Table_Styles[[#This Row],[Top Default]],""))</f>
        <v/>
      </c>
      <c r="BR85" s="18"/>
      <c r="BS85" s="18"/>
      <c r="BT85" s="18" t="str">
        <f>IF(Table_Styles[[#This Row],[Right]]&lt;&gt;"",Table_Styles[[#This Row],[Right]],IF(Table_Styles[[#This Row],[Right Default]]&lt;&gt;"",Table_Styles[[#This Row],[Right Default]],""))</f>
        <v/>
      </c>
      <c r="BU85" s="18"/>
      <c r="BV85" s="18"/>
      <c r="BW85" s="18" t="str">
        <f>IF(Table_Styles[[#This Row],[Bottom]]&lt;&gt;"",Table_Styles[[#This Row],[Bottom]],IF(Table_Styles[[#This Row],[Bottom Default]]&lt;&gt;"",Table_Styles[[#This Row],[Bottom Default]],""))</f>
        <v/>
      </c>
      <c r="BX85" s="18"/>
      <c r="BY85" s="18"/>
      <c r="BZ85" s="18" t="str">
        <f>IF(Table_Styles[[#This Row],[Left]]&lt;&gt;"",Table_Styles[[#This Row],[Left]],IF(Table_Styles[[#This Row],[Left Default]]&lt;&gt;"",Table_Styles[[#This Row],[Left Default]],""))</f>
        <v/>
      </c>
      <c r="CA85" s="38"/>
      <c r="CB85" s="20" t="str">
        <f>IF(AND(Table_Styles[[#This Row],[Selector]]&lt;&gt;"",Table_Styles[[#This Row],[Font Family Used]]&lt;&gt;"",Table_Styles[[#This Row],[Font Weight Used]]&lt;&gt;""),Table_Styles[[#This Row],[Font Family Used]]&amp;" "&amp;Table_Styles[[#This Row],[Font Weight Used]],"")</f>
        <v/>
      </c>
      <c r="CC85" s="20" t="str">
        <f ca="1">IF(AND(Table_Styles[[#This Row],[Selector]],COUNTIF(OFFSET(CC:CC,0,0,ROW()-1,1),"="&amp;Table_Styles[[#This Row],[Font]])=0),Table_Styles[[#This Row],[Font]],"")</f>
        <v/>
      </c>
      <c r="CD85" s="20" t="str">
        <f ca="1">IF(Table_Styles[[#This Row],[Unique Font]]&lt;&gt;"",
"{""fontFamily"":"""&amp;Table_Styles[[#This Row],[Font Family Used]]&amp;""",""fontWeight"":"&amp;Table_Styles[[#This Row],[Font Weight Used]]&amp;"}","")</f>
        <v/>
      </c>
      <c r="CE8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85" s="20" t="str">
        <f>IF(AND(Table_Styles[[#This Row],[Selector]]&lt;&gt;"", Table_Styles[[#This Row],[Config Properties]]&lt;&gt;""),
Table_Styles[[#This Row],[Selector]]&amp;" { "&amp;Table_Styles[[#This Row],[Config Properties]]&amp;" }","")</f>
        <v>nav .btn.btn-primary { color: #FFFFFF;background: #042361;border: none }</v>
      </c>
      <c r="CG85" s="20" t="str">
        <f xml:space="preserve">
SUBSTITUTE(SUBSTITUTE(SUBSTITUTE(SUBSTITUTE(SUBSTITUTE(SUBSTITUTE(SUBSTITUTE(SUBSTITUTE(Table_Styles[[#This Row],[Config]],
" {","{"),
"{ ","{"),
" }","}"),
"} ","}"),
" ,",","),
", ",","),
" :",":"),
": ",":")</f>
        <v>nav .btn.btn-primary{color:#FFFFFF;background:#042361;border:none}</v>
      </c>
    </row>
    <row r="86" spans="2:85" ht="21" customHeight="1">
      <c r="B86" s="92" t="s">
        <v>793</v>
      </c>
      <c r="C86" s="20" t="s">
        <v>794</v>
      </c>
      <c r="D86" s="38"/>
      <c r="E86" s="38"/>
      <c r="F86" s="18" t="str">
        <f>IF(Table_Styles[[#This Row],[Font Family]]&lt;&gt;"",Table_Styles[[#This Row],[Font Family]],IF(Table_Styles[[#This Row],[Font Family Default]]&lt;&gt;"",Table_Styles[[#This Row],[Font Family Default]],""))</f>
        <v/>
      </c>
      <c r="G86" s="38"/>
      <c r="H86" s="38"/>
      <c r="I86" s="18" t="str">
        <f>IF(Table_Styles[[#This Row],[Font Size]]&lt;&gt;"",Table_Styles[[#This Row],[Font Size]],IF(Table_Styles[[#This Row],[Font Size Default]]&lt;&gt;"",Table_Styles[[#This Row],[Font Size Default]],""))</f>
        <v/>
      </c>
      <c r="J86" s="38"/>
      <c r="K86" s="38"/>
      <c r="L86" s="18" t="str">
        <f>IF(Table_Styles[[#This Row],[Font Weight]]&lt;&gt;"",Table_Styles[[#This Row],[Font Weight]],IF(Table_Styles[[#This Row],[Font Weight Default]]&lt;&gt;"",Table_Styles[[#This Row],[Font Weight Default]],""))</f>
        <v/>
      </c>
      <c r="M86" s="38"/>
      <c r="N86" s="40" t="s">
        <v>523</v>
      </c>
      <c r="O86" s="18" t="str">
        <f>IF(Table_Styles[[#This Row],[Colour]]&lt;&gt;"",Table_Styles[[#This Row],[Colour]],IF(Table_Styles[[#This Row],[Colour Default]]&lt;&gt;"",Table_Styles[[#This Row],[Colour Default]],""))</f>
        <v>#FFFFFF</v>
      </c>
      <c r="P86" s="38"/>
      <c r="Q86" s="94" t="str">
        <f>Colour_Accent_1</f>
        <v>#042361</v>
      </c>
      <c r="R86" s="18" t="str">
        <f>IF(Table_Styles[[#This Row],[Background]]&lt;&gt;"",Table_Styles[[#This Row],[Background]],IF(Table_Styles[[#This Row],[Background Default]]&lt;&gt;"",Table_Styles[[#This Row],[Background Default]],""))</f>
        <v>#042361</v>
      </c>
      <c r="S86" s="38"/>
      <c r="T86" s="38" t="s">
        <v>676</v>
      </c>
      <c r="U86" s="18" t="str">
        <f>IF(Table_Styles[[#This Row],[Border]]&lt;&gt;"",Table_Styles[[#This Row],[Border]],IF(Table_Styles[[#This Row],[Border Default]]&lt;&gt;"",Table_Styles[[#This Row],[Border Default]],""))</f>
        <v>none</v>
      </c>
      <c r="V86" s="38"/>
      <c r="W86" s="38"/>
      <c r="X86" s="18" t="str">
        <f>IF(Table_Styles[[#This Row],[Border Radius]]&lt;&gt;"",Table_Styles[[#This Row],[Border Radius]],IF(Table_Styles[[#This Row],[Border Radius Default]]&lt;&gt;"",Table_Styles[[#This Row],[Border Radius Default]],""))</f>
        <v/>
      </c>
      <c r="Y86" s="38"/>
      <c r="Z86" s="38"/>
      <c r="AA86" s="18" t="str">
        <f>IF(Table_Styles[[#This Row],[MT]]&lt;&gt;"",Table_Styles[[#This Row],[MT]],IF(Table_Styles[[#This Row],[MT Default]]&lt;&gt;"",Table_Styles[[#This Row],[MT Default]],""))</f>
        <v/>
      </c>
      <c r="AB86" s="38"/>
      <c r="AC86" s="38"/>
      <c r="AD86" s="18" t="str">
        <f>IF(Table_Styles[[#This Row],[MR]]&lt;&gt;"",Table_Styles[[#This Row],[MR]],IF(Table_Styles[[#This Row],[MR Default]]&lt;&gt;"",Table_Styles[[#This Row],[MR Default]],""))</f>
        <v/>
      </c>
      <c r="AE86" s="38"/>
      <c r="AF86" s="38"/>
      <c r="AG86" s="18" t="str">
        <f>IF(Table_Styles[[#This Row],[MB]]&lt;&gt;"",Table_Styles[[#This Row],[MB]],IF(Table_Styles[[#This Row],[MB Default]]&lt;&gt;"",Table_Styles[[#This Row],[MB Default]],""))</f>
        <v/>
      </c>
      <c r="AH86" s="38"/>
      <c r="AI86" s="38"/>
      <c r="AJ86" s="18" t="str">
        <f>IF(Table_Styles[[#This Row],[ML]]&lt;&gt;"",Table_Styles[[#This Row],[ML]],IF(Table_Styles[[#This Row],[ML Default]]&lt;&gt;"",Table_Styles[[#This Row],[ML Default]],""))</f>
        <v/>
      </c>
      <c r="AK86" s="38"/>
      <c r="AL86" s="38"/>
      <c r="AM86" s="18" t="str">
        <f>IF(Table_Styles[[#This Row],[PT]]&lt;&gt;"",Table_Styles[[#This Row],[PT]],IF(Table_Styles[[#This Row],[PT Default]]&lt;&gt;"",Table_Styles[[#This Row],[PT Default]],""))</f>
        <v/>
      </c>
      <c r="AN86" s="38"/>
      <c r="AO86" s="38"/>
      <c r="AP86" s="18" t="str">
        <f>IF(Table_Styles[[#This Row],[PR]]&lt;&gt;"",Table_Styles[[#This Row],[PR]],IF(Table_Styles[[#This Row],[PR Default]]&lt;&gt;"",Table_Styles[[#This Row],[PR Default]],""))</f>
        <v/>
      </c>
      <c r="AQ86" s="38"/>
      <c r="AR86" s="38"/>
      <c r="AS86" s="18" t="str">
        <f>IF(Table_Styles[[#This Row],[PB]]&lt;&gt;"",Table_Styles[[#This Row],[PB]],IF(Table_Styles[[#This Row],[PB Default]]&lt;&gt;"",Table_Styles[[#This Row],[PB Default]],""))</f>
        <v/>
      </c>
      <c r="AT86" s="38"/>
      <c r="AU86" s="38"/>
      <c r="AV86" s="18" t="str">
        <f>IF(Table_Styles[[#This Row],[PL]]&lt;&gt;"",Table_Styles[[#This Row],[PL]],IF(Table_Styles[[#This Row],[PL Default]]&lt;&gt;"",Table_Styles[[#This Row],[PL Default]],""))</f>
        <v/>
      </c>
      <c r="AW86" s="38"/>
      <c r="AX86" s="38"/>
      <c r="AY86" s="18" t="str">
        <f>IF(Table_Styles[[#This Row],[BT]]&lt;&gt;"",Table_Styles[[#This Row],[BT]],IF(Table_Styles[[#This Row],[BT Default]]&lt;&gt;"",Table_Styles[[#This Row],[BT Default]],""))</f>
        <v/>
      </c>
      <c r="AZ86" s="38"/>
      <c r="BA86" s="38"/>
      <c r="BB86" s="18" t="str">
        <f>IF(Table_Styles[[#This Row],[BR]]&lt;&gt;"",Table_Styles[[#This Row],[BR]],IF(Table_Styles[[#This Row],[BR Default]]&lt;&gt;"",Table_Styles[[#This Row],[BR Default]],""))</f>
        <v/>
      </c>
      <c r="BC86" s="38"/>
      <c r="BD86" s="38"/>
      <c r="BE86" s="18" t="str">
        <f>IF(Table_Styles[[#This Row],[BB]]&lt;&gt;"",Table_Styles[[#This Row],[BB]],IF(Table_Styles[[#This Row],[BB Default]]&lt;&gt;"",Table_Styles[[#This Row],[BB Default]],""))</f>
        <v/>
      </c>
      <c r="BF86" s="38"/>
      <c r="BG86" s="38"/>
      <c r="BH86" s="18" t="str">
        <f>IF(Table_Styles[[#This Row],[BL]]&lt;&gt;"",Table_Styles[[#This Row],[BL]],IF(Table_Styles[[#This Row],[BL Default]]&lt;&gt;"",Table_Styles[[#This Row],[BL Default]],""))</f>
        <v/>
      </c>
      <c r="BI86" s="38"/>
      <c r="BJ86" s="38"/>
      <c r="BK86" s="18" t="str">
        <f>IF(Table_Styles[[#This Row],[Width]]&lt;&gt;"",Table_Styles[[#This Row],[Width]],IF(Table_Styles[[#This Row],[Width Default]]&lt;&gt;"",Table_Styles[[#This Row],[Width Default]],""))</f>
        <v/>
      </c>
      <c r="BL86" s="38"/>
      <c r="BM86" s="38"/>
      <c r="BN86" s="18" t="str">
        <f>IF(Table_Styles[[#This Row],[Height]]&lt;&gt;"",Table_Styles[[#This Row],[Height]],IF(Table_Styles[[#This Row],[Height Default]]&lt;&gt;"",Table_Styles[[#This Row],[Height Default]],""))</f>
        <v/>
      </c>
      <c r="BO86" s="18"/>
      <c r="BP86" s="18"/>
      <c r="BQ86" s="18" t="str">
        <f>IF(Table_Styles[[#This Row],[Top]]&lt;&gt;"",Table_Styles[[#This Row],[Top]],IF(Table_Styles[[#This Row],[Top Default]]&lt;&gt;"",Table_Styles[[#This Row],[Top Default]],""))</f>
        <v/>
      </c>
      <c r="BR86" s="18"/>
      <c r="BS86" s="18"/>
      <c r="BT86" s="18" t="str">
        <f>IF(Table_Styles[[#This Row],[Right]]&lt;&gt;"",Table_Styles[[#This Row],[Right]],IF(Table_Styles[[#This Row],[Right Default]]&lt;&gt;"",Table_Styles[[#This Row],[Right Default]],""))</f>
        <v/>
      </c>
      <c r="BU86" s="18"/>
      <c r="BV86" s="18"/>
      <c r="BW86" s="18" t="str">
        <f>IF(Table_Styles[[#This Row],[Bottom]]&lt;&gt;"",Table_Styles[[#This Row],[Bottom]],IF(Table_Styles[[#This Row],[Bottom Default]]&lt;&gt;"",Table_Styles[[#This Row],[Bottom Default]],""))</f>
        <v/>
      </c>
      <c r="BX86" s="18"/>
      <c r="BY86" s="18"/>
      <c r="BZ86" s="18" t="str">
        <f>IF(Table_Styles[[#This Row],[Left]]&lt;&gt;"",Table_Styles[[#This Row],[Left]],IF(Table_Styles[[#This Row],[Left Default]]&lt;&gt;"",Table_Styles[[#This Row],[Left Default]],""))</f>
        <v/>
      </c>
      <c r="CA86" s="38"/>
      <c r="CB86" s="20" t="str">
        <f>IF(AND(Table_Styles[[#This Row],[Selector]]&lt;&gt;"",Table_Styles[[#This Row],[Font Family Used]]&lt;&gt;"",Table_Styles[[#This Row],[Font Weight Used]]&lt;&gt;""),Table_Styles[[#This Row],[Font Family Used]]&amp;" "&amp;Table_Styles[[#This Row],[Font Weight Used]],"")</f>
        <v/>
      </c>
      <c r="CC86" s="20" t="str">
        <f ca="1">IF(AND(Table_Styles[[#This Row],[Selector]],COUNTIF(OFFSET(CC:CC,0,0,ROW()-1,1),"="&amp;Table_Styles[[#This Row],[Font]])=0),Table_Styles[[#This Row],[Font]],"")</f>
        <v/>
      </c>
      <c r="CD86" s="20" t="str">
        <f ca="1">IF(Table_Styles[[#This Row],[Unique Font]]&lt;&gt;"",
"{""fontFamily"":"""&amp;Table_Styles[[#This Row],[Font Family Used]]&amp;""",""fontWeight"":"&amp;Table_Styles[[#This Row],[Font Weight Used]]&amp;"}","")</f>
        <v/>
      </c>
      <c r="CE8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86" s="20" t="str">
        <f>IF(AND(Table_Styles[[#This Row],[Selector]]&lt;&gt;"", Table_Styles[[#This Row],[Config Properties]]&lt;&gt;""),
Table_Styles[[#This Row],[Selector]]&amp;" { "&amp;Table_Styles[[#This Row],[Config Properties]]&amp;" }","")</f>
        <v>nav .btn.btn-primary:hover { color: #FFFFFF;background: #042361;border: none }</v>
      </c>
      <c r="CG86" s="20" t="str">
        <f xml:space="preserve">
SUBSTITUTE(SUBSTITUTE(SUBSTITUTE(SUBSTITUTE(SUBSTITUTE(SUBSTITUTE(SUBSTITUTE(SUBSTITUTE(Table_Styles[[#This Row],[Config]],
" {","{"),
"{ ","{"),
" }","}"),
"} ","}"),
" ,",","),
", ",","),
" :",":"),
": ",":")</f>
        <v>nav .btn.btn-primary:hover{color:#FFFFFF;background:#042361;border:none}</v>
      </c>
    </row>
    <row r="87" spans="2:85" ht="21" customHeight="1">
      <c r="B87" s="92" t="s">
        <v>795</v>
      </c>
      <c r="C87" s="20" t="s">
        <v>796</v>
      </c>
      <c r="D87" s="38"/>
      <c r="E87" s="38"/>
      <c r="F87" s="18" t="str">
        <f>IF(Table_Styles[[#This Row],[Font Family]]&lt;&gt;"",Table_Styles[[#This Row],[Font Family]],IF(Table_Styles[[#This Row],[Font Family Default]]&lt;&gt;"",Table_Styles[[#This Row],[Font Family Default]],""))</f>
        <v/>
      </c>
      <c r="G87" s="38"/>
      <c r="H87" s="38"/>
      <c r="I87" s="18" t="str">
        <f>IF(Table_Styles[[#This Row],[Font Size]]&lt;&gt;"",Table_Styles[[#This Row],[Font Size]],IF(Table_Styles[[#This Row],[Font Size Default]]&lt;&gt;"",Table_Styles[[#This Row],[Font Size Default]],""))</f>
        <v/>
      </c>
      <c r="J87" s="38"/>
      <c r="K87" s="38"/>
      <c r="L87" s="18" t="str">
        <f>IF(Table_Styles[[#This Row],[Font Weight]]&lt;&gt;"",Table_Styles[[#This Row],[Font Weight]],IF(Table_Styles[[#This Row],[Font Weight Default]]&lt;&gt;"",Table_Styles[[#This Row],[Font Weight Default]],""))</f>
        <v/>
      </c>
      <c r="M87" s="38"/>
      <c r="N87" s="40" t="s">
        <v>523</v>
      </c>
      <c r="O87" s="18" t="str">
        <f>IF(Table_Styles[[#This Row],[Colour]]&lt;&gt;"",Table_Styles[[#This Row],[Colour]],IF(Table_Styles[[#This Row],[Colour Default]]&lt;&gt;"",Table_Styles[[#This Row],[Colour Default]],""))</f>
        <v>#FFFFFF</v>
      </c>
      <c r="P87" s="38"/>
      <c r="Q87" s="94" t="str">
        <f>Colour_Accent_1</f>
        <v>#042361</v>
      </c>
      <c r="R87" s="18" t="str">
        <f>IF(Table_Styles[[#This Row],[Background]]&lt;&gt;"",Table_Styles[[#This Row],[Background]],IF(Table_Styles[[#This Row],[Background Default]]&lt;&gt;"",Table_Styles[[#This Row],[Background Default]],""))</f>
        <v>#042361</v>
      </c>
      <c r="S87" s="38"/>
      <c r="T87" s="38" t="s">
        <v>676</v>
      </c>
      <c r="U87" s="18" t="str">
        <f>IF(Table_Styles[[#This Row],[Border]]&lt;&gt;"",Table_Styles[[#This Row],[Border]],IF(Table_Styles[[#This Row],[Border Default]]&lt;&gt;"",Table_Styles[[#This Row],[Border Default]],""))</f>
        <v>none</v>
      </c>
      <c r="V87" s="38"/>
      <c r="W87" s="38"/>
      <c r="X87" s="18" t="str">
        <f>IF(Table_Styles[[#This Row],[Border Radius]]&lt;&gt;"",Table_Styles[[#This Row],[Border Radius]],IF(Table_Styles[[#This Row],[Border Radius Default]]&lt;&gt;"",Table_Styles[[#This Row],[Border Radius Default]],""))</f>
        <v/>
      </c>
      <c r="Y87" s="38"/>
      <c r="Z87" s="38"/>
      <c r="AA87" s="18" t="str">
        <f>IF(Table_Styles[[#This Row],[MT]]&lt;&gt;"",Table_Styles[[#This Row],[MT]],IF(Table_Styles[[#This Row],[MT Default]]&lt;&gt;"",Table_Styles[[#This Row],[MT Default]],""))</f>
        <v/>
      </c>
      <c r="AB87" s="38"/>
      <c r="AC87" s="38"/>
      <c r="AD87" s="18" t="str">
        <f>IF(Table_Styles[[#This Row],[MR]]&lt;&gt;"",Table_Styles[[#This Row],[MR]],IF(Table_Styles[[#This Row],[MR Default]]&lt;&gt;"",Table_Styles[[#This Row],[MR Default]],""))</f>
        <v/>
      </c>
      <c r="AE87" s="38"/>
      <c r="AF87" s="38"/>
      <c r="AG87" s="18" t="str">
        <f>IF(Table_Styles[[#This Row],[MB]]&lt;&gt;"",Table_Styles[[#This Row],[MB]],IF(Table_Styles[[#This Row],[MB Default]]&lt;&gt;"",Table_Styles[[#This Row],[MB Default]],""))</f>
        <v/>
      </c>
      <c r="AH87" s="38"/>
      <c r="AI87" s="38"/>
      <c r="AJ87" s="18" t="str">
        <f>IF(Table_Styles[[#This Row],[ML]]&lt;&gt;"",Table_Styles[[#This Row],[ML]],IF(Table_Styles[[#This Row],[ML Default]]&lt;&gt;"",Table_Styles[[#This Row],[ML Default]],""))</f>
        <v/>
      </c>
      <c r="AK87" s="38"/>
      <c r="AL87" s="38"/>
      <c r="AM87" s="18" t="str">
        <f>IF(Table_Styles[[#This Row],[PT]]&lt;&gt;"",Table_Styles[[#This Row],[PT]],IF(Table_Styles[[#This Row],[PT Default]]&lt;&gt;"",Table_Styles[[#This Row],[PT Default]],""))</f>
        <v/>
      </c>
      <c r="AN87" s="38"/>
      <c r="AO87" s="38"/>
      <c r="AP87" s="18" t="str">
        <f>IF(Table_Styles[[#This Row],[PR]]&lt;&gt;"",Table_Styles[[#This Row],[PR]],IF(Table_Styles[[#This Row],[PR Default]]&lt;&gt;"",Table_Styles[[#This Row],[PR Default]],""))</f>
        <v/>
      </c>
      <c r="AQ87" s="38"/>
      <c r="AR87" s="38"/>
      <c r="AS87" s="18" t="str">
        <f>IF(Table_Styles[[#This Row],[PB]]&lt;&gt;"",Table_Styles[[#This Row],[PB]],IF(Table_Styles[[#This Row],[PB Default]]&lt;&gt;"",Table_Styles[[#This Row],[PB Default]],""))</f>
        <v/>
      </c>
      <c r="AT87" s="38"/>
      <c r="AU87" s="38"/>
      <c r="AV87" s="18" t="str">
        <f>IF(Table_Styles[[#This Row],[PL]]&lt;&gt;"",Table_Styles[[#This Row],[PL]],IF(Table_Styles[[#This Row],[PL Default]]&lt;&gt;"",Table_Styles[[#This Row],[PL Default]],""))</f>
        <v/>
      </c>
      <c r="AW87" s="38"/>
      <c r="AX87" s="38"/>
      <c r="AY87" s="18" t="str">
        <f>IF(Table_Styles[[#This Row],[BT]]&lt;&gt;"",Table_Styles[[#This Row],[BT]],IF(Table_Styles[[#This Row],[BT Default]]&lt;&gt;"",Table_Styles[[#This Row],[BT Default]],""))</f>
        <v/>
      </c>
      <c r="AZ87" s="38"/>
      <c r="BA87" s="38"/>
      <c r="BB87" s="18" t="str">
        <f>IF(Table_Styles[[#This Row],[BR]]&lt;&gt;"",Table_Styles[[#This Row],[BR]],IF(Table_Styles[[#This Row],[BR Default]]&lt;&gt;"",Table_Styles[[#This Row],[BR Default]],""))</f>
        <v/>
      </c>
      <c r="BC87" s="38"/>
      <c r="BD87" s="38"/>
      <c r="BE87" s="18" t="str">
        <f>IF(Table_Styles[[#This Row],[BB]]&lt;&gt;"",Table_Styles[[#This Row],[BB]],IF(Table_Styles[[#This Row],[BB Default]]&lt;&gt;"",Table_Styles[[#This Row],[BB Default]],""))</f>
        <v/>
      </c>
      <c r="BF87" s="38"/>
      <c r="BG87" s="38"/>
      <c r="BH87" s="18" t="str">
        <f>IF(Table_Styles[[#This Row],[BL]]&lt;&gt;"",Table_Styles[[#This Row],[BL]],IF(Table_Styles[[#This Row],[BL Default]]&lt;&gt;"",Table_Styles[[#This Row],[BL Default]],""))</f>
        <v/>
      </c>
      <c r="BI87" s="38"/>
      <c r="BJ87" s="38"/>
      <c r="BK87" s="18" t="str">
        <f>IF(Table_Styles[[#This Row],[Width]]&lt;&gt;"",Table_Styles[[#This Row],[Width]],IF(Table_Styles[[#This Row],[Width Default]]&lt;&gt;"",Table_Styles[[#This Row],[Width Default]],""))</f>
        <v/>
      </c>
      <c r="BL87" s="38"/>
      <c r="BM87" s="38"/>
      <c r="BN87" s="18" t="str">
        <f>IF(Table_Styles[[#This Row],[Height]]&lt;&gt;"",Table_Styles[[#This Row],[Height]],IF(Table_Styles[[#This Row],[Height Default]]&lt;&gt;"",Table_Styles[[#This Row],[Height Default]],""))</f>
        <v/>
      </c>
      <c r="BO87" s="18"/>
      <c r="BP87" s="18"/>
      <c r="BQ87" s="18" t="str">
        <f>IF(Table_Styles[[#This Row],[Top]]&lt;&gt;"",Table_Styles[[#This Row],[Top]],IF(Table_Styles[[#This Row],[Top Default]]&lt;&gt;"",Table_Styles[[#This Row],[Top Default]],""))</f>
        <v/>
      </c>
      <c r="BR87" s="18"/>
      <c r="BS87" s="18"/>
      <c r="BT87" s="18" t="str">
        <f>IF(Table_Styles[[#This Row],[Right]]&lt;&gt;"",Table_Styles[[#This Row],[Right]],IF(Table_Styles[[#This Row],[Right Default]]&lt;&gt;"",Table_Styles[[#This Row],[Right Default]],""))</f>
        <v/>
      </c>
      <c r="BU87" s="18"/>
      <c r="BV87" s="18"/>
      <c r="BW87" s="18" t="str">
        <f>IF(Table_Styles[[#This Row],[Bottom]]&lt;&gt;"",Table_Styles[[#This Row],[Bottom]],IF(Table_Styles[[#This Row],[Bottom Default]]&lt;&gt;"",Table_Styles[[#This Row],[Bottom Default]],""))</f>
        <v/>
      </c>
      <c r="BX87" s="18"/>
      <c r="BY87" s="18"/>
      <c r="BZ87" s="18" t="str">
        <f>IF(Table_Styles[[#This Row],[Left]]&lt;&gt;"",Table_Styles[[#This Row],[Left]],IF(Table_Styles[[#This Row],[Left Default]]&lt;&gt;"",Table_Styles[[#This Row],[Left Default]],""))</f>
        <v/>
      </c>
      <c r="CA87" s="38"/>
      <c r="CB87" s="20" t="str">
        <f>IF(AND(Table_Styles[[#This Row],[Selector]]&lt;&gt;"",Table_Styles[[#This Row],[Font Family Used]]&lt;&gt;"",Table_Styles[[#This Row],[Font Weight Used]]&lt;&gt;""),Table_Styles[[#This Row],[Font Family Used]]&amp;" "&amp;Table_Styles[[#This Row],[Font Weight Used]],"")</f>
        <v/>
      </c>
      <c r="CC87" s="20" t="str">
        <f ca="1">IF(AND(Table_Styles[[#This Row],[Selector]],COUNTIF(OFFSET(CC:CC,0,0,ROW()-1,1),"="&amp;Table_Styles[[#This Row],[Font]])=0),Table_Styles[[#This Row],[Font]],"")</f>
        <v/>
      </c>
      <c r="CD87" s="20" t="str">
        <f ca="1">IF(Table_Styles[[#This Row],[Unique Font]]&lt;&gt;"",
"{""fontFamily"":"""&amp;Table_Styles[[#This Row],[Font Family Used]]&amp;""",""fontWeight"":"&amp;Table_Styles[[#This Row],[Font Weight Used]]&amp;"}","")</f>
        <v/>
      </c>
      <c r="CE8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#042361;border: none</v>
      </c>
      <c r="CF87" s="20" t="str">
        <f>IF(AND(Table_Styles[[#This Row],[Selector]]&lt;&gt;"", Table_Styles[[#This Row],[Config Properties]]&lt;&gt;""),
Table_Styles[[#This Row],[Selector]]&amp;" { "&amp;Table_Styles[[#This Row],[Config Properties]]&amp;" }","")</f>
        <v>nav .btn.btn-primary:active { color: #FFFFFF;background: #042361;border: none }</v>
      </c>
      <c r="CG87" s="20" t="str">
        <f xml:space="preserve">
SUBSTITUTE(SUBSTITUTE(SUBSTITUTE(SUBSTITUTE(SUBSTITUTE(SUBSTITUTE(SUBSTITUTE(SUBSTITUTE(Table_Styles[[#This Row],[Config]],
" {","{"),
"{ ","{"),
" }","}"),
"} ","}"),
" ,",","),
", ",","),
" :",":"),
": ",":")</f>
        <v>nav .btn.btn-primary:active{color:#FFFFFF;background:#042361;border:none}</v>
      </c>
    </row>
    <row r="88" spans="2:85" ht="21" customHeight="1">
      <c r="B88" s="92" t="s">
        <v>797</v>
      </c>
      <c r="C88" s="20" t="s">
        <v>798</v>
      </c>
      <c r="D88" s="38"/>
      <c r="E88" s="38"/>
      <c r="F88" s="18" t="str">
        <f>IF(Table_Styles[[#This Row],[Font Family]]&lt;&gt;"",Table_Styles[[#This Row],[Font Family]],IF(Table_Styles[[#This Row],[Font Family Default]]&lt;&gt;"",Table_Styles[[#This Row],[Font Family Default]],""))</f>
        <v/>
      </c>
      <c r="G88" s="38"/>
      <c r="H88" s="38"/>
      <c r="I88" s="18" t="str">
        <f>IF(Table_Styles[[#This Row],[Font Size]]&lt;&gt;"",Table_Styles[[#This Row],[Font Size]],IF(Table_Styles[[#This Row],[Font Size Default]]&lt;&gt;"",Table_Styles[[#This Row],[Font Size Default]],""))</f>
        <v/>
      </c>
      <c r="J88" s="38"/>
      <c r="K88" s="38"/>
      <c r="L88" s="18" t="str">
        <f>IF(Table_Styles[[#This Row],[Font Weight]]&lt;&gt;"",Table_Styles[[#This Row],[Font Weight]],IF(Table_Styles[[#This Row],[Font Weight Default]]&lt;&gt;"",Table_Styles[[#This Row],[Font Weight Default]],""))</f>
        <v/>
      </c>
      <c r="M88" s="38"/>
      <c r="N88" s="40" t="str">
        <f>Colour_Foreground_1</f>
        <v>#2F3132</v>
      </c>
      <c r="O88" s="18" t="str">
        <f>IF(Table_Styles[[#This Row],[Colour]]&lt;&gt;"",Table_Styles[[#This Row],[Colour]],IF(Table_Styles[[#This Row],[Colour Default]]&lt;&gt;"",Table_Styles[[#This Row],[Colour Default]],""))</f>
        <v>#2F3132</v>
      </c>
      <c r="P88" s="38"/>
      <c r="Q88" s="94" t="str">
        <f>Colour_Background_2</f>
        <v>#f1f1f1</v>
      </c>
      <c r="R88" s="18" t="str">
        <f>IF(Table_Styles[[#This Row],[Background]]&lt;&gt;"",Table_Styles[[#This Row],[Background]],IF(Table_Styles[[#This Row],[Background Default]]&lt;&gt;"",Table_Styles[[#This Row],[Background Default]],""))</f>
        <v>#f1f1f1</v>
      </c>
      <c r="S88" s="38"/>
      <c r="T88" s="38" t="s">
        <v>676</v>
      </c>
      <c r="U88" s="18" t="str">
        <f>IF(Table_Styles[[#This Row],[Border]]&lt;&gt;"",Table_Styles[[#This Row],[Border]],IF(Table_Styles[[#This Row],[Border Default]]&lt;&gt;"",Table_Styles[[#This Row],[Border Default]],""))</f>
        <v>none</v>
      </c>
      <c r="V88" s="38"/>
      <c r="W88" s="38"/>
      <c r="X88" s="18" t="str">
        <f>IF(Table_Styles[[#This Row],[Border Radius]]&lt;&gt;"",Table_Styles[[#This Row],[Border Radius]],IF(Table_Styles[[#This Row],[Border Radius Default]]&lt;&gt;"",Table_Styles[[#This Row],[Border Radius Default]],""))</f>
        <v/>
      </c>
      <c r="Y88" s="38"/>
      <c r="Z88" s="38"/>
      <c r="AA88" s="18" t="str">
        <f>IF(Table_Styles[[#This Row],[MT]]&lt;&gt;"",Table_Styles[[#This Row],[MT]],IF(Table_Styles[[#This Row],[MT Default]]&lt;&gt;"",Table_Styles[[#This Row],[MT Default]],""))</f>
        <v/>
      </c>
      <c r="AB88" s="38"/>
      <c r="AC88" s="38"/>
      <c r="AD88" s="18" t="str">
        <f>IF(Table_Styles[[#This Row],[MR]]&lt;&gt;"",Table_Styles[[#This Row],[MR]],IF(Table_Styles[[#This Row],[MR Default]]&lt;&gt;"",Table_Styles[[#This Row],[MR Default]],""))</f>
        <v/>
      </c>
      <c r="AE88" s="38"/>
      <c r="AF88" s="38"/>
      <c r="AG88" s="18" t="str">
        <f>IF(Table_Styles[[#This Row],[MB]]&lt;&gt;"",Table_Styles[[#This Row],[MB]],IF(Table_Styles[[#This Row],[MB Default]]&lt;&gt;"",Table_Styles[[#This Row],[MB Default]],""))</f>
        <v/>
      </c>
      <c r="AH88" s="38"/>
      <c r="AI88" s="38"/>
      <c r="AJ88" s="18" t="str">
        <f>IF(Table_Styles[[#This Row],[ML]]&lt;&gt;"",Table_Styles[[#This Row],[ML]],IF(Table_Styles[[#This Row],[ML Default]]&lt;&gt;"",Table_Styles[[#This Row],[ML Default]],""))</f>
        <v/>
      </c>
      <c r="AK88" s="38"/>
      <c r="AL88" s="38"/>
      <c r="AM88" s="18" t="str">
        <f>IF(Table_Styles[[#This Row],[PT]]&lt;&gt;"",Table_Styles[[#This Row],[PT]],IF(Table_Styles[[#This Row],[PT Default]]&lt;&gt;"",Table_Styles[[#This Row],[PT Default]],""))</f>
        <v/>
      </c>
      <c r="AN88" s="38"/>
      <c r="AO88" s="38"/>
      <c r="AP88" s="18" t="str">
        <f>IF(Table_Styles[[#This Row],[PR]]&lt;&gt;"",Table_Styles[[#This Row],[PR]],IF(Table_Styles[[#This Row],[PR Default]]&lt;&gt;"",Table_Styles[[#This Row],[PR Default]],""))</f>
        <v/>
      </c>
      <c r="AQ88" s="38"/>
      <c r="AR88" s="38"/>
      <c r="AS88" s="18" t="str">
        <f>IF(Table_Styles[[#This Row],[PB]]&lt;&gt;"",Table_Styles[[#This Row],[PB]],IF(Table_Styles[[#This Row],[PB Default]]&lt;&gt;"",Table_Styles[[#This Row],[PB Default]],""))</f>
        <v/>
      </c>
      <c r="AT88" s="38"/>
      <c r="AU88" s="38"/>
      <c r="AV88" s="18" t="str">
        <f>IF(Table_Styles[[#This Row],[PL]]&lt;&gt;"",Table_Styles[[#This Row],[PL]],IF(Table_Styles[[#This Row],[PL Default]]&lt;&gt;"",Table_Styles[[#This Row],[PL Default]],""))</f>
        <v/>
      </c>
      <c r="AW88" s="38"/>
      <c r="AX88" s="38"/>
      <c r="AY88" s="18" t="str">
        <f>IF(Table_Styles[[#This Row],[BT]]&lt;&gt;"",Table_Styles[[#This Row],[BT]],IF(Table_Styles[[#This Row],[BT Default]]&lt;&gt;"",Table_Styles[[#This Row],[BT Default]],""))</f>
        <v/>
      </c>
      <c r="AZ88" s="38"/>
      <c r="BA88" s="38"/>
      <c r="BB88" s="18" t="str">
        <f>IF(Table_Styles[[#This Row],[BR]]&lt;&gt;"",Table_Styles[[#This Row],[BR]],IF(Table_Styles[[#This Row],[BR Default]]&lt;&gt;"",Table_Styles[[#This Row],[BR Default]],""))</f>
        <v/>
      </c>
      <c r="BC88" s="38"/>
      <c r="BD88" s="38"/>
      <c r="BE88" s="18" t="str">
        <f>IF(Table_Styles[[#This Row],[BB]]&lt;&gt;"",Table_Styles[[#This Row],[BB]],IF(Table_Styles[[#This Row],[BB Default]]&lt;&gt;"",Table_Styles[[#This Row],[BB Default]],""))</f>
        <v/>
      </c>
      <c r="BF88" s="38"/>
      <c r="BG88" s="38"/>
      <c r="BH88" s="18" t="str">
        <f>IF(Table_Styles[[#This Row],[BL]]&lt;&gt;"",Table_Styles[[#This Row],[BL]],IF(Table_Styles[[#This Row],[BL Default]]&lt;&gt;"",Table_Styles[[#This Row],[BL Default]],""))</f>
        <v/>
      </c>
      <c r="BI88" s="38"/>
      <c r="BJ88" s="38"/>
      <c r="BK88" s="18" t="str">
        <f>IF(Table_Styles[[#This Row],[Width]]&lt;&gt;"",Table_Styles[[#This Row],[Width]],IF(Table_Styles[[#This Row],[Width Default]]&lt;&gt;"",Table_Styles[[#This Row],[Width Default]],""))</f>
        <v/>
      </c>
      <c r="BL88" s="38"/>
      <c r="BM88" s="38"/>
      <c r="BN88" s="18" t="str">
        <f>IF(Table_Styles[[#This Row],[Height]]&lt;&gt;"",Table_Styles[[#This Row],[Height]],IF(Table_Styles[[#This Row],[Height Default]]&lt;&gt;"",Table_Styles[[#This Row],[Height Default]],""))</f>
        <v/>
      </c>
      <c r="BO88" s="18"/>
      <c r="BP88" s="18"/>
      <c r="BQ88" s="18" t="str">
        <f>IF(Table_Styles[[#This Row],[Top]]&lt;&gt;"",Table_Styles[[#This Row],[Top]],IF(Table_Styles[[#This Row],[Top Default]]&lt;&gt;"",Table_Styles[[#This Row],[Top Default]],""))</f>
        <v/>
      </c>
      <c r="BR88" s="18"/>
      <c r="BS88" s="18"/>
      <c r="BT88" s="18" t="str">
        <f>IF(Table_Styles[[#This Row],[Right]]&lt;&gt;"",Table_Styles[[#This Row],[Right]],IF(Table_Styles[[#This Row],[Right Default]]&lt;&gt;"",Table_Styles[[#This Row],[Right Default]],""))</f>
        <v/>
      </c>
      <c r="BU88" s="18"/>
      <c r="BV88" s="18"/>
      <c r="BW88" s="18" t="str">
        <f>IF(Table_Styles[[#This Row],[Bottom]]&lt;&gt;"",Table_Styles[[#This Row],[Bottom]],IF(Table_Styles[[#This Row],[Bottom Default]]&lt;&gt;"",Table_Styles[[#This Row],[Bottom Default]],""))</f>
        <v/>
      </c>
      <c r="BX88" s="18"/>
      <c r="BY88" s="18"/>
      <c r="BZ88" s="18" t="str">
        <f>IF(Table_Styles[[#This Row],[Left]]&lt;&gt;"",Table_Styles[[#This Row],[Left]],IF(Table_Styles[[#This Row],[Left Default]]&lt;&gt;"",Table_Styles[[#This Row],[Left Default]],""))</f>
        <v/>
      </c>
      <c r="CA88" s="38"/>
      <c r="CB88" s="20" t="str">
        <f>IF(AND(Table_Styles[[#This Row],[Selector]]&lt;&gt;"",Table_Styles[[#This Row],[Font Family Used]]&lt;&gt;"",Table_Styles[[#This Row],[Font Weight Used]]&lt;&gt;""),Table_Styles[[#This Row],[Font Family Used]]&amp;" "&amp;Table_Styles[[#This Row],[Font Weight Used]],"")</f>
        <v/>
      </c>
      <c r="CC88" s="20" t="str">
        <f ca="1">IF(AND(Table_Styles[[#This Row],[Selector]],COUNTIF(OFFSET(CC:CC,0,0,ROW()-1,1),"="&amp;Table_Styles[[#This Row],[Font]])=0),Table_Styles[[#This Row],[Font]],"")</f>
        <v/>
      </c>
      <c r="CD88" s="20" t="str">
        <f ca="1">IF(Table_Styles[[#This Row],[Unique Font]]&lt;&gt;"",
"{""fontFamily"":"""&amp;Table_Styles[[#This Row],[Font Family Used]]&amp;""",""fontWeight"":"&amp;Table_Styles[[#This Row],[Font Weight Used]]&amp;"}","")</f>
        <v/>
      </c>
      <c r="CE8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#f1f1f1;border: none</v>
      </c>
      <c r="CF88" s="20" t="str">
        <f>IF(AND(Table_Styles[[#This Row],[Selector]]&lt;&gt;"", Table_Styles[[#This Row],[Config Properties]]&lt;&gt;""),
Table_Styles[[#This Row],[Selector]]&amp;" { "&amp;Table_Styles[[#This Row],[Config Properties]]&amp;" }","")</f>
        <v>nav .btn.btn-secondary { color: #2F3132;background: #f1f1f1;border: none }</v>
      </c>
      <c r="CG88" s="20" t="str">
        <f xml:space="preserve">
SUBSTITUTE(SUBSTITUTE(SUBSTITUTE(SUBSTITUTE(SUBSTITUTE(SUBSTITUTE(SUBSTITUTE(SUBSTITUTE(Table_Styles[[#This Row],[Config]],
" {","{"),
"{ ","{"),
" }","}"),
"} ","}"),
" ,",","),
", ",","),
" :",":"),
": ",":")</f>
        <v>nav .btn.btn-secondary{color:#2F3132;background:#f1f1f1;border:none}</v>
      </c>
    </row>
    <row r="89" spans="2:85" ht="21" customHeight="1">
      <c r="B89" s="92" t="s">
        <v>799</v>
      </c>
      <c r="C89" s="20" t="s">
        <v>800</v>
      </c>
      <c r="D89" s="38"/>
      <c r="E89" s="38"/>
      <c r="F89" s="18" t="str">
        <f>IF(Table_Styles[[#This Row],[Font Family]]&lt;&gt;"",Table_Styles[[#This Row],[Font Family]],IF(Table_Styles[[#This Row],[Font Family Default]]&lt;&gt;"",Table_Styles[[#This Row],[Font Family Default]],""))</f>
        <v/>
      </c>
      <c r="G89" s="38"/>
      <c r="H89" s="38"/>
      <c r="I89" s="18" t="str">
        <f>IF(Table_Styles[[#This Row],[Font Size]]&lt;&gt;"",Table_Styles[[#This Row],[Font Size]],IF(Table_Styles[[#This Row],[Font Size Default]]&lt;&gt;"",Table_Styles[[#This Row],[Font Size Default]],""))</f>
        <v/>
      </c>
      <c r="J89" s="38"/>
      <c r="K89" s="38"/>
      <c r="L89" s="18" t="str">
        <f>IF(Table_Styles[[#This Row],[Font Weight]]&lt;&gt;"",Table_Styles[[#This Row],[Font Weight]],IF(Table_Styles[[#This Row],[Font Weight Default]]&lt;&gt;"",Table_Styles[[#This Row],[Font Weight Default]],""))</f>
        <v/>
      </c>
      <c r="M89" s="38"/>
      <c r="N89" s="40" t="str">
        <f>Colour_Foreground_1</f>
        <v>#2F3132</v>
      </c>
      <c r="O89" s="18" t="str">
        <f>IF(Table_Styles[[#This Row],[Colour]]&lt;&gt;"",Table_Styles[[#This Row],[Colour]],IF(Table_Styles[[#This Row],[Colour Default]]&lt;&gt;"",Table_Styles[[#This Row],[Colour Default]],""))</f>
        <v>#2F3132</v>
      </c>
      <c r="P89" s="38"/>
      <c r="Q89" s="94" t="str">
        <f>Colour_Background_2</f>
        <v>#f1f1f1</v>
      </c>
      <c r="R89" s="18" t="str">
        <f>IF(Table_Styles[[#This Row],[Background]]&lt;&gt;"",Table_Styles[[#This Row],[Background]],IF(Table_Styles[[#This Row],[Background Default]]&lt;&gt;"",Table_Styles[[#This Row],[Background Default]],""))</f>
        <v>#f1f1f1</v>
      </c>
      <c r="S89" s="38"/>
      <c r="T89" s="38" t="s">
        <v>676</v>
      </c>
      <c r="U89" s="18" t="str">
        <f>IF(Table_Styles[[#This Row],[Border]]&lt;&gt;"",Table_Styles[[#This Row],[Border]],IF(Table_Styles[[#This Row],[Border Default]]&lt;&gt;"",Table_Styles[[#This Row],[Border Default]],""))</f>
        <v>none</v>
      </c>
      <c r="V89" s="38"/>
      <c r="W89" s="38"/>
      <c r="X89" s="18" t="str">
        <f>IF(Table_Styles[[#This Row],[Border Radius]]&lt;&gt;"",Table_Styles[[#This Row],[Border Radius]],IF(Table_Styles[[#This Row],[Border Radius Default]]&lt;&gt;"",Table_Styles[[#This Row],[Border Radius Default]],""))</f>
        <v/>
      </c>
      <c r="Y89" s="38"/>
      <c r="Z89" s="38"/>
      <c r="AA89" s="18" t="str">
        <f>IF(Table_Styles[[#This Row],[MT]]&lt;&gt;"",Table_Styles[[#This Row],[MT]],IF(Table_Styles[[#This Row],[MT Default]]&lt;&gt;"",Table_Styles[[#This Row],[MT Default]],""))</f>
        <v/>
      </c>
      <c r="AB89" s="38"/>
      <c r="AC89" s="38"/>
      <c r="AD89" s="18" t="str">
        <f>IF(Table_Styles[[#This Row],[MR]]&lt;&gt;"",Table_Styles[[#This Row],[MR]],IF(Table_Styles[[#This Row],[MR Default]]&lt;&gt;"",Table_Styles[[#This Row],[MR Default]],""))</f>
        <v/>
      </c>
      <c r="AE89" s="38"/>
      <c r="AF89" s="38"/>
      <c r="AG89" s="18" t="str">
        <f>IF(Table_Styles[[#This Row],[MB]]&lt;&gt;"",Table_Styles[[#This Row],[MB]],IF(Table_Styles[[#This Row],[MB Default]]&lt;&gt;"",Table_Styles[[#This Row],[MB Default]],""))</f>
        <v/>
      </c>
      <c r="AH89" s="38"/>
      <c r="AI89" s="38"/>
      <c r="AJ89" s="18" t="str">
        <f>IF(Table_Styles[[#This Row],[ML]]&lt;&gt;"",Table_Styles[[#This Row],[ML]],IF(Table_Styles[[#This Row],[ML Default]]&lt;&gt;"",Table_Styles[[#This Row],[ML Default]],""))</f>
        <v/>
      </c>
      <c r="AK89" s="38"/>
      <c r="AL89" s="38"/>
      <c r="AM89" s="18" t="str">
        <f>IF(Table_Styles[[#This Row],[PT]]&lt;&gt;"",Table_Styles[[#This Row],[PT]],IF(Table_Styles[[#This Row],[PT Default]]&lt;&gt;"",Table_Styles[[#This Row],[PT Default]],""))</f>
        <v/>
      </c>
      <c r="AN89" s="38"/>
      <c r="AO89" s="38"/>
      <c r="AP89" s="18" t="str">
        <f>IF(Table_Styles[[#This Row],[PR]]&lt;&gt;"",Table_Styles[[#This Row],[PR]],IF(Table_Styles[[#This Row],[PR Default]]&lt;&gt;"",Table_Styles[[#This Row],[PR Default]],""))</f>
        <v/>
      </c>
      <c r="AQ89" s="38"/>
      <c r="AR89" s="38"/>
      <c r="AS89" s="18" t="str">
        <f>IF(Table_Styles[[#This Row],[PB]]&lt;&gt;"",Table_Styles[[#This Row],[PB]],IF(Table_Styles[[#This Row],[PB Default]]&lt;&gt;"",Table_Styles[[#This Row],[PB Default]],""))</f>
        <v/>
      </c>
      <c r="AT89" s="38"/>
      <c r="AU89" s="38"/>
      <c r="AV89" s="18" t="str">
        <f>IF(Table_Styles[[#This Row],[PL]]&lt;&gt;"",Table_Styles[[#This Row],[PL]],IF(Table_Styles[[#This Row],[PL Default]]&lt;&gt;"",Table_Styles[[#This Row],[PL Default]],""))</f>
        <v/>
      </c>
      <c r="AW89" s="38"/>
      <c r="AX89" s="38"/>
      <c r="AY89" s="18" t="str">
        <f>IF(Table_Styles[[#This Row],[BT]]&lt;&gt;"",Table_Styles[[#This Row],[BT]],IF(Table_Styles[[#This Row],[BT Default]]&lt;&gt;"",Table_Styles[[#This Row],[BT Default]],""))</f>
        <v/>
      </c>
      <c r="AZ89" s="38"/>
      <c r="BA89" s="38"/>
      <c r="BB89" s="18" t="str">
        <f>IF(Table_Styles[[#This Row],[BR]]&lt;&gt;"",Table_Styles[[#This Row],[BR]],IF(Table_Styles[[#This Row],[BR Default]]&lt;&gt;"",Table_Styles[[#This Row],[BR Default]],""))</f>
        <v/>
      </c>
      <c r="BC89" s="38"/>
      <c r="BD89" s="38"/>
      <c r="BE89" s="18" t="str">
        <f>IF(Table_Styles[[#This Row],[BB]]&lt;&gt;"",Table_Styles[[#This Row],[BB]],IF(Table_Styles[[#This Row],[BB Default]]&lt;&gt;"",Table_Styles[[#This Row],[BB Default]],""))</f>
        <v/>
      </c>
      <c r="BF89" s="38"/>
      <c r="BG89" s="38"/>
      <c r="BH89" s="18" t="str">
        <f>IF(Table_Styles[[#This Row],[BL]]&lt;&gt;"",Table_Styles[[#This Row],[BL]],IF(Table_Styles[[#This Row],[BL Default]]&lt;&gt;"",Table_Styles[[#This Row],[BL Default]],""))</f>
        <v/>
      </c>
      <c r="BI89" s="38"/>
      <c r="BJ89" s="38"/>
      <c r="BK89" s="18" t="str">
        <f>IF(Table_Styles[[#This Row],[Width]]&lt;&gt;"",Table_Styles[[#This Row],[Width]],IF(Table_Styles[[#This Row],[Width Default]]&lt;&gt;"",Table_Styles[[#This Row],[Width Default]],""))</f>
        <v/>
      </c>
      <c r="BL89" s="38"/>
      <c r="BM89" s="38"/>
      <c r="BN89" s="18" t="str">
        <f>IF(Table_Styles[[#This Row],[Height]]&lt;&gt;"",Table_Styles[[#This Row],[Height]],IF(Table_Styles[[#This Row],[Height Default]]&lt;&gt;"",Table_Styles[[#This Row],[Height Default]],""))</f>
        <v/>
      </c>
      <c r="BO89" s="18"/>
      <c r="BP89" s="18"/>
      <c r="BQ89" s="18" t="str">
        <f>IF(Table_Styles[[#This Row],[Top]]&lt;&gt;"",Table_Styles[[#This Row],[Top]],IF(Table_Styles[[#This Row],[Top Default]]&lt;&gt;"",Table_Styles[[#This Row],[Top Default]],""))</f>
        <v/>
      </c>
      <c r="BR89" s="18"/>
      <c r="BS89" s="18"/>
      <c r="BT89" s="18" t="str">
        <f>IF(Table_Styles[[#This Row],[Right]]&lt;&gt;"",Table_Styles[[#This Row],[Right]],IF(Table_Styles[[#This Row],[Right Default]]&lt;&gt;"",Table_Styles[[#This Row],[Right Default]],""))</f>
        <v/>
      </c>
      <c r="BU89" s="18"/>
      <c r="BV89" s="18"/>
      <c r="BW89" s="18" t="str">
        <f>IF(Table_Styles[[#This Row],[Bottom]]&lt;&gt;"",Table_Styles[[#This Row],[Bottom]],IF(Table_Styles[[#This Row],[Bottom Default]]&lt;&gt;"",Table_Styles[[#This Row],[Bottom Default]],""))</f>
        <v/>
      </c>
      <c r="BX89" s="18"/>
      <c r="BY89" s="18"/>
      <c r="BZ89" s="18" t="str">
        <f>IF(Table_Styles[[#This Row],[Left]]&lt;&gt;"",Table_Styles[[#This Row],[Left]],IF(Table_Styles[[#This Row],[Left Default]]&lt;&gt;"",Table_Styles[[#This Row],[Left Default]],""))</f>
        <v/>
      </c>
      <c r="CA89" s="38"/>
      <c r="CB89" s="20" t="str">
        <f>IF(AND(Table_Styles[[#This Row],[Selector]]&lt;&gt;"",Table_Styles[[#This Row],[Font Family Used]]&lt;&gt;"",Table_Styles[[#This Row],[Font Weight Used]]&lt;&gt;""),Table_Styles[[#This Row],[Font Family Used]]&amp;" "&amp;Table_Styles[[#This Row],[Font Weight Used]],"")</f>
        <v/>
      </c>
      <c r="CC89" s="20" t="str">
        <f ca="1">IF(AND(Table_Styles[[#This Row],[Selector]],COUNTIF(OFFSET(CC:CC,0,0,ROW()-1,1),"="&amp;Table_Styles[[#This Row],[Font]])=0),Table_Styles[[#This Row],[Font]],"")</f>
        <v/>
      </c>
      <c r="CD89" s="20" t="str">
        <f ca="1">IF(Table_Styles[[#This Row],[Unique Font]]&lt;&gt;"",
"{""fontFamily"":"""&amp;Table_Styles[[#This Row],[Font Family Used]]&amp;""",""fontWeight"":"&amp;Table_Styles[[#This Row],[Font Weight Used]]&amp;"}","")</f>
        <v/>
      </c>
      <c r="CE8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#f1f1f1;border: none</v>
      </c>
      <c r="CF89" s="20" t="str">
        <f>IF(AND(Table_Styles[[#This Row],[Selector]]&lt;&gt;"", Table_Styles[[#This Row],[Config Properties]]&lt;&gt;""),
Table_Styles[[#This Row],[Selector]]&amp;" { "&amp;Table_Styles[[#This Row],[Config Properties]]&amp;" }","")</f>
        <v>nav .btn.btn-secondary:hover { color: #2F3132;background: #f1f1f1;border: none }</v>
      </c>
      <c r="CG89" s="20" t="str">
        <f xml:space="preserve">
SUBSTITUTE(SUBSTITUTE(SUBSTITUTE(SUBSTITUTE(SUBSTITUTE(SUBSTITUTE(SUBSTITUTE(SUBSTITUTE(Table_Styles[[#This Row],[Config]],
" {","{"),
"{ ","{"),
" }","}"),
"} ","}"),
" ,",","),
", ",","),
" :",":"),
": ",":")</f>
        <v>nav .btn.btn-secondary:hover{color:#2F3132;background:#f1f1f1;border:none}</v>
      </c>
    </row>
    <row r="90" spans="2:85" ht="21" customHeight="1">
      <c r="B90" s="92" t="s">
        <v>801</v>
      </c>
      <c r="C90" s="20" t="s">
        <v>802</v>
      </c>
      <c r="D90" s="38"/>
      <c r="E90" s="38"/>
      <c r="F90" s="18" t="str">
        <f>IF(Table_Styles[[#This Row],[Font Family]]&lt;&gt;"",Table_Styles[[#This Row],[Font Family]],IF(Table_Styles[[#This Row],[Font Family Default]]&lt;&gt;"",Table_Styles[[#This Row],[Font Family Default]],""))</f>
        <v/>
      </c>
      <c r="G90" s="38"/>
      <c r="H90" s="38"/>
      <c r="I90" s="18" t="str">
        <f>IF(Table_Styles[[#This Row],[Font Size]]&lt;&gt;"",Table_Styles[[#This Row],[Font Size]],IF(Table_Styles[[#This Row],[Font Size Default]]&lt;&gt;"",Table_Styles[[#This Row],[Font Size Default]],""))</f>
        <v/>
      </c>
      <c r="J90" s="38"/>
      <c r="K90" s="38"/>
      <c r="L90" s="18" t="str">
        <f>IF(Table_Styles[[#This Row],[Font Weight]]&lt;&gt;"",Table_Styles[[#This Row],[Font Weight]],IF(Table_Styles[[#This Row],[Font Weight Default]]&lt;&gt;"",Table_Styles[[#This Row],[Font Weight Default]],""))</f>
        <v/>
      </c>
      <c r="M90" s="38"/>
      <c r="N90" s="40" t="str">
        <f>Colour_Foreground_1</f>
        <v>#2F3132</v>
      </c>
      <c r="O90" s="18" t="str">
        <f>IF(Table_Styles[[#This Row],[Colour]]&lt;&gt;"",Table_Styles[[#This Row],[Colour]],IF(Table_Styles[[#This Row],[Colour Default]]&lt;&gt;"",Table_Styles[[#This Row],[Colour Default]],""))</f>
        <v>#2F3132</v>
      </c>
      <c r="P90" s="38"/>
      <c r="Q90" s="94" t="str">
        <f>Colour_Background_2</f>
        <v>#f1f1f1</v>
      </c>
      <c r="R90" s="18" t="str">
        <f>IF(Table_Styles[[#This Row],[Background]]&lt;&gt;"",Table_Styles[[#This Row],[Background]],IF(Table_Styles[[#This Row],[Background Default]]&lt;&gt;"",Table_Styles[[#This Row],[Background Default]],""))</f>
        <v>#f1f1f1</v>
      </c>
      <c r="S90" s="38"/>
      <c r="T90" s="38" t="s">
        <v>676</v>
      </c>
      <c r="U90" s="18" t="str">
        <f>IF(Table_Styles[[#This Row],[Border]]&lt;&gt;"",Table_Styles[[#This Row],[Border]],IF(Table_Styles[[#This Row],[Border Default]]&lt;&gt;"",Table_Styles[[#This Row],[Border Default]],""))</f>
        <v>none</v>
      </c>
      <c r="V90" s="38"/>
      <c r="W90" s="38"/>
      <c r="X90" s="18" t="str">
        <f>IF(Table_Styles[[#This Row],[Border Radius]]&lt;&gt;"",Table_Styles[[#This Row],[Border Radius]],IF(Table_Styles[[#This Row],[Border Radius Default]]&lt;&gt;"",Table_Styles[[#This Row],[Border Radius Default]],""))</f>
        <v/>
      </c>
      <c r="Y90" s="38"/>
      <c r="Z90" s="38"/>
      <c r="AA90" s="18" t="str">
        <f>IF(Table_Styles[[#This Row],[MT]]&lt;&gt;"",Table_Styles[[#This Row],[MT]],IF(Table_Styles[[#This Row],[MT Default]]&lt;&gt;"",Table_Styles[[#This Row],[MT Default]],""))</f>
        <v/>
      </c>
      <c r="AB90" s="38"/>
      <c r="AC90" s="38"/>
      <c r="AD90" s="18" t="str">
        <f>IF(Table_Styles[[#This Row],[MR]]&lt;&gt;"",Table_Styles[[#This Row],[MR]],IF(Table_Styles[[#This Row],[MR Default]]&lt;&gt;"",Table_Styles[[#This Row],[MR Default]],""))</f>
        <v/>
      </c>
      <c r="AE90" s="38"/>
      <c r="AF90" s="38"/>
      <c r="AG90" s="18" t="str">
        <f>IF(Table_Styles[[#This Row],[MB]]&lt;&gt;"",Table_Styles[[#This Row],[MB]],IF(Table_Styles[[#This Row],[MB Default]]&lt;&gt;"",Table_Styles[[#This Row],[MB Default]],""))</f>
        <v/>
      </c>
      <c r="AH90" s="38"/>
      <c r="AI90" s="38"/>
      <c r="AJ90" s="18" t="str">
        <f>IF(Table_Styles[[#This Row],[ML]]&lt;&gt;"",Table_Styles[[#This Row],[ML]],IF(Table_Styles[[#This Row],[ML Default]]&lt;&gt;"",Table_Styles[[#This Row],[ML Default]],""))</f>
        <v/>
      </c>
      <c r="AK90" s="38"/>
      <c r="AL90" s="38"/>
      <c r="AM90" s="18" t="str">
        <f>IF(Table_Styles[[#This Row],[PT]]&lt;&gt;"",Table_Styles[[#This Row],[PT]],IF(Table_Styles[[#This Row],[PT Default]]&lt;&gt;"",Table_Styles[[#This Row],[PT Default]],""))</f>
        <v/>
      </c>
      <c r="AN90" s="38"/>
      <c r="AO90" s="38"/>
      <c r="AP90" s="18" t="str">
        <f>IF(Table_Styles[[#This Row],[PR]]&lt;&gt;"",Table_Styles[[#This Row],[PR]],IF(Table_Styles[[#This Row],[PR Default]]&lt;&gt;"",Table_Styles[[#This Row],[PR Default]],""))</f>
        <v/>
      </c>
      <c r="AQ90" s="38"/>
      <c r="AR90" s="38"/>
      <c r="AS90" s="18" t="str">
        <f>IF(Table_Styles[[#This Row],[PB]]&lt;&gt;"",Table_Styles[[#This Row],[PB]],IF(Table_Styles[[#This Row],[PB Default]]&lt;&gt;"",Table_Styles[[#This Row],[PB Default]],""))</f>
        <v/>
      </c>
      <c r="AT90" s="38"/>
      <c r="AU90" s="38"/>
      <c r="AV90" s="18" t="str">
        <f>IF(Table_Styles[[#This Row],[PL]]&lt;&gt;"",Table_Styles[[#This Row],[PL]],IF(Table_Styles[[#This Row],[PL Default]]&lt;&gt;"",Table_Styles[[#This Row],[PL Default]],""))</f>
        <v/>
      </c>
      <c r="AW90" s="38"/>
      <c r="AX90" s="38"/>
      <c r="AY90" s="18" t="str">
        <f>IF(Table_Styles[[#This Row],[BT]]&lt;&gt;"",Table_Styles[[#This Row],[BT]],IF(Table_Styles[[#This Row],[BT Default]]&lt;&gt;"",Table_Styles[[#This Row],[BT Default]],""))</f>
        <v/>
      </c>
      <c r="AZ90" s="38"/>
      <c r="BA90" s="38"/>
      <c r="BB90" s="18" t="str">
        <f>IF(Table_Styles[[#This Row],[BR]]&lt;&gt;"",Table_Styles[[#This Row],[BR]],IF(Table_Styles[[#This Row],[BR Default]]&lt;&gt;"",Table_Styles[[#This Row],[BR Default]],""))</f>
        <v/>
      </c>
      <c r="BC90" s="38"/>
      <c r="BD90" s="38"/>
      <c r="BE90" s="18" t="str">
        <f>IF(Table_Styles[[#This Row],[BB]]&lt;&gt;"",Table_Styles[[#This Row],[BB]],IF(Table_Styles[[#This Row],[BB Default]]&lt;&gt;"",Table_Styles[[#This Row],[BB Default]],""))</f>
        <v/>
      </c>
      <c r="BF90" s="38"/>
      <c r="BG90" s="38"/>
      <c r="BH90" s="18" t="str">
        <f>IF(Table_Styles[[#This Row],[BL]]&lt;&gt;"",Table_Styles[[#This Row],[BL]],IF(Table_Styles[[#This Row],[BL Default]]&lt;&gt;"",Table_Styles[[#This Row],[BL Default]],""))</f>
        <v/>
      </c>
      <c r="BI90" s="38"/>
      <c r="BJ90" s="38"/>
      <c r="BK90" s="18" t="str">
        <f>IF(Table_Styles[[#This Row],[Width]]&lt;&gt;"",Table_Styles[[#This Row],[Width]],IF(Table_Styles[[#This Row],[Width Default]]&lt;&gt;"",Table_Styles[[#This Row],[Width Default]],""))</f>
        <v/>
      </c>
      <c r="BL90" s="38"/>
      <c r="BM90" s="38"/>
      <c r="BN90" s="18" t="str">
        <f>IF(Table_Styles[[#This Row],[Height]]&lt;&gt;"",Table_Styles[[#This Row],[Height]],IF(Table_Styles[[#This Row],[Height Default]]&lt;&gt;"",Table_Styles[[#This Row],[Height Default]],""))</f>
        <v/>
      </c>
      <c r="BO90" s="18"/>
      <c r="BP90" s="18"/>
      <c r="BQ90" s="18" t="str">
        <f>IF(Table_Styles[[#This Row],[Top]]&lt;&gt;"",Table_Styles[[#This Row],[Top]],IF(Table_Styles[[#This Row],[Top Default]]&lt;&gt;"",Table_Styles[[#This Row],[Top Default]],""))</f>
        <v/>
      </c>
      <c r="BR90" s="18"/>
      <c r="BS90" s="18"/>
      <c r="BT90" s="18" t="str">
        <f>IF(Table_Styles[[#This Row],[Right]]&lt;&gt;"",Table_Styles[[#This Row],[Right]],IF(Table_Styles[[#This Row],[Right Default]]&lt;&gt;"",Table_Styles[[#This Row],[Right Default]],""))</f>
        <v/>
      </c>
      <c r="BU90" s="18"/>
      <c r="BV90" s="18"/>
      <c r="BW90" s="18" t="str">
        <f>IF(Table_Styles[[#This Row],[Bottom]]&lt;&gt;"",Table_Styles[[#This Row],[Bottom]],IF(Table_Styles[[#This Row],[Bottom Default]]&lt;&gt;"",Table_Styles[[#This Row],[Bottom Default]],""))</f>
        <v/>
      </c>
      <c r="BX90" s="18"/>
      <c r="BY90" s="18"/>
      <c r="BZ90" s="18" t="str">
        <f>IF(Table_Styles[[#This Row],[Left]]&lt;&gt;"",Table_Styles[[#This Row],[Left]],IF(Table_Styles[[#This Row],[Left Default]]&lt;&gt;"",Table_Styles[[#This Row],[Left Default]],""))</f>
        <v/>
      </c>
      <c r="CA90" s="38"/>
      <c r="CB90" s="20" t="str">
        <f>IF(AND(Table_Styles[[#This Row],[Selector]]&lt;&gt;"",Table_Styles[[#This Row],[Font Family Used]]&lt;&gt;"",Table_Styles[[#This Row],[Font Weight Used]]&lt;&gt;""),Table_Styles[[#This Row],[Font Family Used]]&amp;" "&amp;Table_Styles[[#This Row],[Font Weight Used]],"")</f>
        <v/>
      </c>
      <c r="CC90" s="20" t="str">
        <f ca="1">IF(AND(Table_Styles[[#This Row],[Selector]],COUNTIF(OFFSET(CC:CC,0,0,ROW()-1,1),"="&amp;Table_Styles[[#This Row],[Font]])=0),Table_Styles[[#This Row],[Font]],"")</f>
        <v/>
      </c>
      <c r="CD90" s="20" t="str">
        <f ca="1">IF(Table_Styles[[#This Row],[Unique Font]]&lt;&gt;"",
"{""fontFamily"":"""&amp;Table_Styles[[#This Row],[Font Family Used]]&amp;""",""fontWeight"":"&amp;Table_Styles[[#This Row],[Font Weight Used]]&amp;"}","")</f>
        <v/>
      </c>
      <c r="CE9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#f1f1f1;border: none</v>
      </c>
      <c r="CF90" s="20" t="str">
        <f>IF(AND(Table_Styles[[#This Row],[Selector]]&lt;&gt;"", Table_Styles[[#This Row],[Config Properties]]&lt;&gt;""),
Table_Styles[[#This Row],[Selector]]&amp;" { "&amp;Table_Styles[[#This Row],[Config Properties]]&amp;" }","")</f>
        <v>nav .btn.btn-secondary:active { color: #2F3132;background: #f1f1f1;border: none }</v>
      </c>
      <c r="CG90" s="20" t="str">
        <f xml:space="preserve">
SUBSTITUTE(SUBSTITUTE(SUBSTITUTE(SUBSTITUTE(SUBSTITUTE(SUBSTITUTE(SUBSTITUTE(SUBSTITUTE(Table_Styles[[#This Row],[Config]],
" {","{"),
"{ ","{"),
" }","}"),
"} ","}"),
" ,",","),
", ",","),
" :",":"),
": ",":")</f>
        <v>nav .btn.btn-secondary:active{color:#2F3132;background:#f1f1f1;border:none}</v>
      </c>
    </row>
    <row r="91" spans="2:85" ht="29.25" thickBot="1">
      <c r="B91" s="21" t="s">
        <v>803</v>
      </c>
      <c r="C91" s="21"/>
      <c r="D91" s="37"/>
      <c r="E91" s="37"/>
      <c r="F91" s="21" t="str">
        <f>IF(Table_Styles[[#This Row],[Font Family]]&lt;&gt;"",Table_Styles[[#This Row],[Font Family]],IF(Table_Styles[[#This Row],[Font Family Default]]&lt;&gt;"",Table_Styles[[#This Row],[Font Family Default]],""))</f>
        <v/>
      </c>
      <c r="G91" s="37"/>
      <c r="H91" s="37"/>
      <c r="I91" s="21" t="str">
        <f>IF(Table_Styles[[#This Row],[Font Size]]&lt;&gt;"",Table_Styles[[#This Row],[Font Size]],IF(Table_Styles[[#This Row],[Font Size Default]]&lt;&gt;"",Table_Styles[[#This Row],[Font Size Default]],""))</f>
        <v/>
      </c>
      <c r="J91" s="37"/>
      <c r="K91" s="37"/>
      <c r="L91" s="21" t="str">
        <f>IF(Table_Styles[[#This Row],[Font Weight]]&lt;&gt;"",Table_Styles[[#This Row],[Font Weight]],IF(Table_Styles[[#This Row],[Font Weight Default]]&lt;&gt;"",Table_Styles[[#This Row],[Font Weight Default]],""))</f>
        <v/>
      </c>
      <c r="M91" s="37"/>
      <c r="N91" s="37"/>
      <c r="O91" s="21" t="str">
        <f>IF(Table_Styles[[#This Row],[Colour]]&lt;&gt;"",Table_Styles[[#This Row],[Colour]],IF(Table_Styles[[#This Row],[Colour Default]]&lt;&gt;"",Table_Styles[[#This Row],[Colour Default]],""))</f>
        <v/>
      </c>
      <c r="P91" s="37"/>
      <c r="Q91" s="37"/>
      <c r="R91" s="21" t="str">
        <f>IF(Table_Styles[[#This Row],[Background]]&lt;&gt;"",Table_Styles[[#This Row],[Background]],IF(Table_Styles[[#This Row],[Background Default]]&lt;&gt;"",Table_Styles[[#This Row],[Background Default]],""))</f>
        <v/>
      </c>
      <c r="S91" s="37"/>
      <c r="T91" s="37"/>
      <c r="U91" s="21" t="str">
        <f>IF(Table_Styles[[#This Row],[Border]]&lt;&gt;"",Table_Styles[[#This Row],[Border]],IF(Table_Styles[[#This Row],[Border Default]]&lt;&gt;"",Table_Styles[[#This Row],[Border Default]],""))</f>
        <v/>
      </c>
      <c r="V91" s="37"/>
      <c r="W91" s="37"/>
      <c r="X91" s="21" t="str">
        <f>IF(Table_Styles[[#This Row],[Border Radius]]&lt;&gt;"",Table_Styles[[#This Row],[Border Radius]],IF(Table_Styles[[#This Row],[Border Radius Default]]&lt;&gt;"",Table_Styles[[#This Row],[Border Radius Default]],""))</f>
        <v/>
      </c>
      <c r="Y91" s="37"/>
      <c r="Z91" s="37"/>
      <c r="AA91" s="21" t="str">
        <f>IF(Table_Styles[[#This Row],[MT]]&lt;&gt;"",Table_Styles[[#This Row],[MT]],IF(Table_Styles[[#This Row],[MT Default]]&lt;&gt;"",Table_Styles[[#This Row],[MT Default]],""))</f>
        <v/>
      </c>
      <c r="AB91" s="37"/>
      <c r="AC91" s="37"/>
      <c r="AD91" s="21" t="str">
        <f>IF(Table_Styles[[#This Row],[MR]]&lt;&gt;"",Table_Styles[[#This Row],[MR]],IF(Table_Styles[[#This Row],[MR Default]]&lt;&gt;"",Table_Styles[[#This Row],[MR Default]],""))</f>
        <v/>
      </c>
      <c r="AE91" s="37"/>
      <c r="AF91" s="37"/>
      <c r="AG91" s="21" t="str">
        <f>IF(Table_Styles[[#This Row],[MB]]&lt;&gt;"",Table_Styles[[#This Row],[MB]],IF(Table_Styles[[#This Row],[MB Default]]&lt;&gt;"",Table_Styles[[#This Row],[MB Default]],""))</f>
        <v/>
      </c>
      <c r="AH91" s="37"/>
      <c r="AI91" s="37"/>
      <c r="AJ91" s="21" t="str">
        <f>IF(Table_Styles[[#This Row],[ML]]&lt;&gt;"",Table_Styles[[#This Row],[ML]],IF(Table_Styles[[#This Row],[ML Default]]&lt;&gt;"",Table_Styles[[#This Row],[ML Default]],""))</f>
        <v/>
      </c>
      <c r="AK91" s="37"/>
      <c r="AL91" s="37"/>
      <c r="AM91" s="21" t="str">
        <f>IF(Table_Styles[[#This Row],[PT]]&lt;&gt;"",Table_Styles[[#This Row],[PT]],IF(Table_Styles[[#This Row],[PT Default]]&lt;&gt;"",Table_Styles[[#This Row],[PT Default]],""))</f>
        <v/>
      </c>
      <c r="AN91" s="37"/>
      <c r="AO91" s="37"/>
      <c r="AP91" s="21" t="str">
        <f>IF(Table_Styles[[#This Row],[PR]]&lt;&gt;"",Table_Styles[[#This Row],[PR]],IF(Table_Styles[[#This Row],[PR Default]]&lt;&gt;"",Table_Styles[[#This Row],[PR Default]],""))</f>
        <v/>
      </c>
      <c r="AQ91" s="37"/>
      <c r="AR91" s="37"/>
      <c r="AS91" s="21" t="str">
        <f>IF(Table_Styles[[#This Row],[PB]]&lt;&gt;"",Table_Styles[[#This Row],[PB]],IF(Table_Styles[[#This Row],[PB Default]]&lt;&gt;"",Table_Styles[[#This Row],[PB Default]],""))</f>
        <v/>
      </c>
      <c r="AT91" s="37"/>
      <c r="AU91" s="37"/>
      <c r="AV91" s="21" t="str">
        <f>IF(Table_Styles[[#This Row],[PL]]&lt;&gt;"",Table_Styles[[#This Row],[PL]],IF(Table_Styles[[#This Row],[PL Default]]&lt;&gt;"",Table_Styles[[#This Row],[PL Default]],""))</f>
        <v/>
      </c>
      <c r="AW91" s="37"/>
      <c r="AX91" s="37"/>
      <c r="AY91" s="21" t="str">
        <f>IF(Table_Styles[[#This Row],[BT]]&lt;&gt;"",Table_Styles[[#This Row],[BT]],IF(Table_Styles[[#This Row],[BT Default]]&lt;&gt;"",Table_Styles[[#This Row],[BT Default]],""))</f>
        <v/>
      </c>
      <c r="AZ91" s="37"/>
      <c r="BA91" s="37"/>
      <c r="BB91" s="21" t="str">
        <f>IF(Table_Styles[[#This Row],[BR]]&lt;&gt;"",Table_Styles[[#This Row],[BR]],IF(Table_Styles[[#This Row],[BR Default]]&lt;&gt;"",Table_Styles[[#This Row],[BR Default]],""))</f>
        <v/>
      </c>
      <c r="BC91" s="37"/>
      <c r="BD91" s="37"/>
      <c r="BE91" s="21" t="str">
        <f>IF(Table_Styles[[#This Row],[BB]]&lt;&gt;"",Table_Styles[[#This Row],[BB]],IF(Table_Styles[[#This Row],[BB Default]]&lt;&gt;"",Table_Styles[[#This Row],[BB Default]],""))</f>
        <v/>
      </c>
      <c r="BF91" s="37"/>
      <c r="BG91" s="37"/>
      <c r="BH91" s="21" t="str">
        <f>IF(Table_Styles[[#This Row],[BL]]&lt;&gt;"",Table_Styles[[#This Row],[BL]],IF(Table_Styles[[#This Row],[BL Default]]&lt;&gt;"",Table_Styles[[#This Row],[BL Default]],""))</f>
        <v/>
      </c>
      <c r="BI91" s="37"/>
      <c r="BJ91" s="37"/>
      <c r="BK91" s="21" t="str">
        <f>IF(Table_Styles[[#This Row],[Width]]&lt;&gt;"",Table_Styles[[#This Row],[Width]],IF(Table_Styles[[#This Row],[Width Default]]&lt;&gt;"",Table_Styles[[#This Row],[Width Default]],""))</f>
        <v/>
      </c>
      <c r="BL91" s="37"/>
      <c r="BM91" s="37"/>
      <c r="BN91" s="21" t="str">
        <f>IF(Table_Styles[[#This Row],[Height]]&lt;&gt;"",Table_Styles[[#This Row],[Height]],IF(Table_Styles[[#This Row],[Height Default]]&lt;&gt;"",Table_Styles[[#This Row],[Height Default]],""))</f>
        <v/>
      </c>
      <c r="BO91" s="21"/>
      <c r="BP91" s="21"/>
      <c r="BQ91" s="21" t="str">
        <f>IF(Table_Styles[[#This Row],[Top]]&lt;&gt;"",Table_Styles[[#This Row],[Top]],IF(Table_Styles[[#This Row],[Top Default]]&lt;&gt;"",Table_Styles[[#This Row],[Top Default]],""))</f>
        <v/>
      </c>
      <c r="BR91" s="21"/>
      <c r="BS91" s="21"/>
      <c r="BT91" s="21" t="str">
        <f>IF(Table_Styles[[#This Row],[Right]]&lt;&gt;"",Table_Styles[[#This Row],[Right]],IF(Table_Styles[[#This Row],[Right Default]]&lt;&gt;"",Table_Styles[[#This Row],[Right Default]],""))</f>
        <v/>
      </c>
      <c r="BU91" s="21"/>
      <c r="BV91" s="21"/>
      <c r="BW91" s="21" t="str">
        <f>IF(Table_Styles[[#This Row],[Bottom]]&lt;&gt;"",Table_Styles[[#This Row],[Bottom]],IF(Table_Styles[[#This Row],[Bottom Default]]&lt;&gt;"",Table_Styles[[#This Row],[Bottom Default]],""))</f>
        <v/>
      </c>
      <c r="BX91" s="21"/>
      <c r="BY91" s="21"/>
      <c r="BZ91" s="21" t="str">
        <f>IF(Table_Styles[[#This Row],[Left]]&lt;&gt;"",Table_Styles[[#This Row],[Left]],IF(Table_Styles[[#This Row],[Left Default]]&lt;&gt;"",Table_Styles[[#This Row],[Left Default]],""))</f>
        <v/>
      </c>
      <c r="CA91" s="37"/>
      <c r="CB91" s="21" t="str">
        <f>IF(AND(Table_Styles[[#This Row],[Selector]]&lt;&gt;"",Table_Styles[[#This Row],[Font Family Used]]&lt;&gt;"",Table_Styles[[#This Row],[Font Weight Used]]&lt;&gt;""),Table_Styles[[#This Row],[Font Family Used]]&amp;" "&amp;Table_Styles[[#This Row],[Font Weight Used]],"")</f>
        <v/>
      </c>
      <c r="CC91" s="21" t="str">
        <f ca="1">IF(AND(Table_Styles[[#This Row],[Selector]],COUNTIF(OFFSET(CC:CC,0,0,ROW()-1,1),"="&amp;Table_Styles[[#This Row],[Font]])=0),Table_Styles[[#This Row],[Font]],"")</f>
        <v/>
      </c>
      <c r="CD91" s="21" t="str">
        <f ca="1">IF(Table_Styles[[#This Row],[Unique Font]]&lt;&gt;"",
"{""fontFamily"":"""&amp;Table_Styles[[#This Row],[Font Family Used]]&amp;""",""fontWeight"":"&amp;Table_Styles[[#This Row],[Font Weight Used]]&amp;"}","")</f>
        <v/>
      </c>
      <c r="CE91"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1" s="21" t="str">
        <f>IF(AND(Table_Styles[[#This Row],[Selector]]&lt;&gt;"", Table_Styles[[#This Row],[Config Properties]]&lt;&gt;""),
Table_Styles[[#This Row],[Selector]]&amp;" { "&amp;Table_Styles[[#This Row],[Config Properties]]&amp;" }","")</f>
        <v/>
      </c>
      <c r="CG91" s="21" t="str">
        <f xml:space="preserve">
SUBSTITUTE(SUBSTITUTE(SUBSTITUTE(SUBSTITUTE(SUBSTITUTE(SUBSTITUTE(SUBSTITUTE(SUBSTITUTE(Table_Styles[[#This Row],[Config]],
" {","{"),
"{ ","{"),
" }","}"),
"} ","}"),
" ,",","),
", ",","),
" :",":"),
": ",":")</f>
        <v/>
      </c>
    </row>
    <row r="92" spans="2:85" ht="21" customHeight="1">
      <c r="B92" s="20" t="s">
        <v>804</v>
      </c>
      <c r="C92" s="20" t="s">
        <v>805</v>
      </c>
      <c r="D92" s="38"/>
      <c r="E92" s="38" t="str">
        <f>Settings_Styling_Font_Headings</f>
        <v>Dosis</v>
      </c>
      <c r="F92" s="18" t="str">
        <f>IF(Table_Styles[[#This Row],[Font Family]]&lt;&gt;"",Table_Styles[[#This Row],[Font Family]],IF(Table_Styles[[#This Row],[Font Family Default]]&lt;&gt;"",Table_Styles[[#This Row],[Font Family Default]],""))</f>
        <v>Dosis</v>
      </c>
      <c r="G92" s="38" t="s">
        <v>658</v>
      </c>
      <c r="H92" s="94" t="s">
        <v>648</v>
      </c>
      <c r="I92" s="18" t="str">
        <f>IF(Table_Styles[[#This Row],[Font Size]]&lt;&gt;"",Table_Styles[[#This Row],[Font Size]],IF(Table_Styles[[#This Row],[Font Size Default]]&lt;&gt;"",Table_Styles[[#This Row],[Font Size Default]],""))</f>
        <v>24px</v>
      </c>
      <c r="J92" s="38"/>
      <c r="K92" s="38">
        <v>400</v>
      </c>
      <c r="L92" s="18">
        <f>IF(Table_Styles[[#This Row],[Font Weight]]&lt;&gt;"",Table_Styles[[#This Row],[Font Weight]],IF(Table_Styles[[#This Row],[Font Weight Default]]&lt;&gt;"",Table_Styles[[#This Row],[Font Weight Default]],""))</f>
        <v>400</v>
      </c>
      <c r="M92" s="38"/>
      <c r="N92" s="38"/>
      <c r="O92" s="18" t="str">
        <f>IF(Table_Styles[[#This Row],[Colour]]&lt;&gt;"",Table_Styles[[#This Row],[Colour]],IF(Table_Styles[[#This Row],[Colour Default]]&lt;&gt;"",Table_Styles[[#This Row],[Colour Default]],""))</f>
        <v/>
      </c>
      <c r="P92" s="38"/>
      <c r="Q92" s="38"/>
      <c r="R92" s="18" t="str">
        <f>IF(Table_Styles[[#This Row],[Background]]&lt;&gt;"",Table_Styles[[#This Row],[Background]],IF(Table_Styles[[#This Row],[Background Default]]&lt;&gt;"",Table_Styles[[#This Row],[Background Default]],""))</f>
        <v/>
      </c>
      <c r="S92" s="38"/>
      <c r="T92" s="38"/>
      <c r="U92" s="18" t="str">
        <f>IF(Table_Styles[[#This Row],[Border]]&lt;&gt;"",Table_Styles[[#This Row],[Border]],IF(Table_Styles[[#This Row],[Border Default]]&lt;&gt;"",Table_Styles[[#This Row],[Border Default]],""))</f>
        <v/>
      </c>
      <c r="V92" s="38"/>
      <c r="W92" s="38"/>
      <c r="X92" s="18" t="str">
        <f>IF(Table_Styles[[#This Row],[Border Radius]]&lt;&gt;"",Table_Styles[[#This Row],[Border Radius]],IF(Table_Styles[[#This Row],[Border Radius Default]]&lt;&gt;"",Table_Styles[[#This Row],[Border Radius Default]],""))</f>
        <v/>
      </c>
      <c r="Y92" s="38"/>
      <c r="Z92" s="40" t="s">
        <v>634</v>
      </c>
      <c r="AA92" s="18" t="str">
        <f>IF(Table_Styles[[#This Row],[MT]]&lt;&gt;"",Table_Styles[[#This Row],[MT]],IF(Table_Styles[[#This Row],[MT Default]]&lt;&gt;"",Table_Styles[[#This Row],[MT Default]],""))</f>
        <v>30px</v>
      </c>
      <c r="AB92" s="38"/>
      <c r="AC92" s="38"/>
      <c r="AD92" s="18" t="str">
        <f>IF(Table_Styles[[#This Row],[MR]]&lt;&gt;"",Table_Styles[[#This Row],[MR]],IF(Table_Styles[[#This Row],[MR Default]]&lt;&gt;"",Table_Styles[[#This Row],[MR Default]],""))</f>
        <v/>
      </c>
      <c r="AE92" s="38"/>
      <c r="AF92" s="40" t="s">
        <v>718</v>
      </c>
      <c r="AG92" s="18" t="str">
        <f>IF(Table_Styles[[#This Row],[MB]]&lt;&gt;"",Table_Styles[[#This Row],[MB]],IF(Table_Styles[[#This Row],[MB Default]]&lt;&gt;"",Table_Styles[[#This Row],[MB Default]],""))</f>
        <v>3px</v>
      </c>
      <c r="AH92" s="38"/>
      <c r="AI92" s="38"/>
      <c r="AJ92" s="18" t="str">
        <f>IF(Table_Styles[[#This Row],[ML]]&lt;&gt;"",Table_Styles[[#This Row],[ML]],IF(Table_Styles[[#This Row],[ML Default]]&lt;&gt;"",Table_Styles[[#This Row],[ML Default]],""))</f>
        <v/>
      </c>
      <c r="AK92" s="38"/>
      <c r="AL92" s="38"/>
      <c r="AM92" s="18" t="str">
        <f>IF(Table_Styles[[#This Row],[PT]]&lt;&gt;"",Table_Styles[[#This Row],[PT]],IF(Table_Styles[[#This Row],[PT Default]]&lt;&gt;"",Table_Styles[[#This Row],[PT Default]],""))</f>
        <v/>
      </c>
      <c r="AN92" s="38"/>
      <c r="AO92" s="38"/>
      <c r="AP92" s="18" t="str">
        <f>IF(Table_Styles[[#This Row],[PR]]&lt;&gt;"",Table_Styles[[#This Row],[PR]],IF(Table_Styles[[#This Row],[PR Default]]&lt;&gt;"",Table_Styles[[#This Row],[PR Default]],""))</f>
        <v/>
      </c>
      <c r="AQ92" s="38"/>
      <c r="AR92" s="94" t="s">
        <v>656</v>
      </c>
      <c r="AS92" s="18" t="str">
        <f>IF(Table_Styles[[#This Row],[PB]]&lt;&gt;"",Table_Styles[[#This Row],[PB]],IF(Table_Styles[[#This Row],[PB Default]]&lt;&gt;"",Table_Styles[[#This Row],[PB Default]],""))</f>
        <v>10px</v>
      </c>
      <c r="AT92" s="38"/>
      <c r="AU92" s="38"/>
      <c r="AV92" s="18" t="str">
        <f>IF(Table_Styles[[#This Row],[PL]]&lt;&gt;"",Table_Styles[[#This Row],[PL]],IF(Table_Styles[[#This Row],[PL Default]]&lt;&gt;"",Table_Styles[[#This Row],[PL Default]],""))</f>
        <v/>
      </c>
      <c r="AW92" s="38"/>
      <c r="AX92" s="38"/>
      <c r="AY92" s="18" t="str">
        <f>IF(Table_Styles[[#This Row],[BT]]&lt;&gt;"",Table_Styles[[#This Row],[BT]],IF(Table_Styles[[#This Row],[BT Default]]&lt;&gt;"",Table_Styles[[#This Row],[BT Default]],""))</f>
        <v/>
      </c>
      <c r="AZ92" s="38"/>
      <c r="BA92" s="38"/>
      <c r="BB92" s="18" t="str">
        <f>IF(Table_Styles[[#This Row],[BR]]&lt;&gt;"",Table_Styles[[#This Row],[BR]],IF(Table_Styles[[#This Row],[BR Default]]&lt;&gt;"",Table_Styles[[#This Row],[BR Default]],""))</f>
        <v/>
      </c>
      <c r="BC92" s="38"/>
      <c r="BD92" s="38"/>
      <c r="BE92" s="18" t="str">
        <f>IF(Table_Styles[[#This Row],[BB]]&lt;&gt;"",Table_Styles[[#This Row],[BB]],IF(Table_Styles[[#This Row],[BB Default]]&lt;&gt;"",Table_Styles[[#This Row],[BB Default]],""))</f>
        <v/>
      </c>
      <c r="BF92" s="38"/>
      <c r="BG92" s="38"/>
      <c r="BH92" s="18" t="str">
        <f>IF(Table_Styles[[#This Row],[BL]]&lt;&gt;"",Table_Styles[[#This Row],[BL]],IF(Table_Styles[[#This Row],[BL Default]]&lt;&gt;"",Table_Styles[[#This Row],[BL Default]],""))</f>
        <v/>
      </c>
      <c r="BI92" s="38"/>
      <c r="BJ92" s="38"/>
      <c r="BK92" s="18" t="str">
        <f>IF(Table_Styles[[#This Row],[Width]]&lt;&gt;"",Table_Styles[[#This Row],[Width]],IF(Table_Styles[[#This Row],[Width Default]]&lt;&gt;"",Table_Styles[[#This Row],[Width Default]],""))</f>
        <v/>
      </c>
      <c r="BL92" s="38"/>
      <c r="BM92" s="38"/>
      <c r="BN92" s="18" t="str">
        <f>IF(Table_Styles[[#This Row],[Height]]&lt;&gt;"",Table_Styles[[#This Row],[Height]],IF(Table_Styles[[#This Row],[Height Default]]&lt;&gt;"",Table_Styles[[#This Row],[Height Default]],""))</f>
        <v/>
      </c>
      <c r="BO92" s="18"/>
      <c r="BP92" s="18"/>
      <c r="BQ92" s="18" t="str">
        <f>IF(Table_Styles[[#This Row],[Top]]&lt;&gt;"",Table_Styles[[#This Row],[Top]],IF(Table_Styles[[#This Row],[Top Default]]&lt;&gt;"",Table_Styles[[#This Row],[Top Default]],""))</f>
        <v/>
      </c>
      <c r="BR92" s="18"/>
      <c r="BS92" s="18"/>
      <c r="BT92" s="18" t="str">
        <f>IF(Table_Styles[[#This Row],[Right]]&lt;&gt;"",Table_Styles[[#This Row],[Right]],IF(Table_Styles[[#This Row],[Right Default]]&lt;&gt;"",Table_Styles[[#This Row],[Right Default]],""))</f>
        <v/>
      </c>
      <c r="BU92" s="18"/>
      <c r="BV92" s="18"/>
      <c r="BW92" s="18" t="str">
        <f>IF(Table_Styles[[#This Row],[Bottom]]&lt;&gt;"",Table_Styles[[#This Row],[Bottom]],IF(Table_Styles[[#This Row],[Bottom Default]]&lt;&gt;"",Table_Styles[[#This Row],[Bottom Default]],""))</f>
        <v/>
      </c>
      <c r="BX92" s="18"/>
      <c r="BY92" s="18"/>
      <c r="BZ92" s="18" t="str">
        <f>IF(Table_Styles[[#This Row],[Left]]&lt;&gt;"",Table_Styles[[#This Row],[Left]],IF(Table_Styles[[#This Row],[Left Default]]&lt;&gt;"",Table_Styles[[#This Row],[Left Default]],""))</f>
        <v/>
      </c>
      <c r="CA92" s="38"/>
      <c r="CB92" s="20" t="str">
        <f>IF(AND(Table_Styles[[#This Row],[Selector]]&lt;&gt;"",Table_Styles[[#This Row],[Font Family Used]]&lt;&gt;"",Table_Styles[[#This Row],[Font Weight Used]]&lt;&gt;""),Table_Styles[[#This Row],[Font Family Used]]&amp;" "&amp;Table_Styles[[#This Row],[Font Weight Used]],"")</f>
        <v>Dosis 400</v>
      </c>
      <c r="CC92" s="20" t="str">
        <f ca="1">IF(AND(Table_Styles[[#This Row],[Selector]],COUNTIF(OFFSET(CC:CC,0,0,ROW()-1,1),"="&amp;Table_Styles[[#This Row],[Font]])=0),Table_Styles[[#This Row],[Font]],"")</f>
        <v/>
      </c>
      <c r="CD92" s="20" t="str">
        <f ca="1">IF(Table_Styles[[#This Row],[Unique Font]]&lt;&gt;"",
"{""fontFamily"":"""&amp;Table_Styles[[#This Row],[Font Family Used]]&amp;""",""fontWeight"":"&amp;Table_Styles[[#This Row],[Font Weight Used]]&amp;"}","")</f>
        <v/>
      </c>
      <c r="CE9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24px;font-weight: 400;margin-top: 30px;margin-bottom: 3px;padding-bottom: 10px</v>
      </c>
      <c r="CF92" s="20" t="str">
        <f>IF(AND(Table_Styles[[#This Row],[Selector]]&lt;&gt;"", Table_Styles[[#This Row],[Config Properties]]&lt;&gt;""),
Table_Styles[[#This Row],[Selector]]&amp;" { "&amp;Table_Styles[[#This Row],[Config Properties]]&amp;" }","")</f>
        <v>nav#progress-bar h4 { font-family: 'Dosis';font-size: 24px;font-weight: 400;margin-top: 30px;margin-bottom: 3px;padding-bottom: 10px }</v>
      </c>
      <c r="CG92" s="20" t="str">
        <f xml:space="preserve">
SUBSTITUTE(SUBSTITUTE(SUBSTITUTE(SUBSTITUTE(SUBSTITUTE(SUBSTITUTE(SUBSTITUTE(SUBSTITUTE(Table_Styles[[#This Row],[Config]],
" {","{"),
"{ ","{"),
" }","}"),
"} ","}"),
" ,",","),
", ",","),
" :",":"),
": ",":")</f>
        <v>nav#progress-bar h4{font-family:'Dosis';font-size:24px;font-weight:400;margin-top:30px;margin-bottom:3px;padding-bottom:10px}</v>
      </c>
    </row>
    <row r="93" spans="2:85" ht="21" customHeight="1">
      <c r="B93" s="20" t="s">
        <v>806</v>
      </c>
      <c r="C93" s="41" t="s">
        <v>807</v>
      </c>
      <c r="D93" s="38"/>
      <c r="E93" s="38"/>
      <c r="F93" s="18" t="str">
        <f>IF(Table_Styles[[#This Row],[Font Family]]&lt;&gt;"",Table_Styles[[#This Row],[Font Family]],IF(Table_Styles[[#This Row],[Font Family Default]]&lt;&gt;"",Table_Styles[[#This Row],[Font Family Default]],""))</f>
        <v/>
      </c>
      <c r="G93" s="38"/>
      <c r="H93" s="38"/>
      <c r="I93" s="18" t="str">
        <f>IF(Table_Styles[[#This Row],[Font Size]]&lt;&gt;"",Table_Styles[[#This Row],[Font Size]],IF(Table_Styles[[#This Row],[Font Size Default]]&lt;&gt;"",Table_Styles[[#This Row],[Font Size Default]],""))</f>
        <v/>
      </c>
      <c r="J93" s="38"/>
      <c r="K93" s="38"/>
      <c r="L93" s="18" t="str">
        <f>IF(Table_Styles[[#This Row],[Font Weight]]&lt;&gt;"",Table_Styles[[#This Row],[Font Weight]],IF(Table_Styles[[#This Row],[Font Weight Default]]&lt;&gt;"",Table_Styles[[#This Row],[Font Weight Default]],""))</f>
        <v/>
      </c>
      <c r="M93" s="38"/>
      <c r="N93" s="38" t="str">
        <f>Colour_Foreground_1</f>
        <v>#2F3132</v>
      </c>
      <c r="O93" s="18" t="str">
        <f>IF(Table_Styles[[#This Row],[Colour]]&lt;&gt;"",Table_Styles[[#This Row],[Colour]],IF(Table_Styles[[#This Row],[Colour Default]]&lt;&gt;"",Table_Styles[[#This Row],[Colour Default]],""))</f>
        <v>#2F3132</v>
      </c>
      <c r="P93" s="38"/>
      <c r="Q93" s="38"/>
      <c r="R93" s="18" t="str">
        <f>IF(Table_Styles[[#This Row],[Background]]&lt;&gt;"",Table_Styles[[#This Row],[Background]],IF(Table_Styles[[#This Row],[Background Default]]&lt;&gt;"",Table_Styles[[#This Row],[Background Default]],""))</f>
        <v/>
      </c>
      <c r="S93" s="38"/>
      <c r="T93" s="38"/>
      <c r="U93" s="18" t="str">
        <f>IF(Table_Styles[[#This Row],[Border]]&lt;&gt;"",Table_Styles[[#This Row],[Border]],IF(Table_Styles[[#This Row],[Border Default]]&lt;&gt;"",Table_Styles[[#This Row],[Border Default]],""))</f>
        <v/>
      </c>
      <c r="V93" s="38"/>
      <c r="W93" s="38"/>
      <c r="X93" s="18" t="str">
        <f>IF(Table_Styles[[#This Row],[Border Radius]]&lt;&gt;"",Table_Styles[[#This Row],[Border Radius]],IF(Table_Styles[[#This Row],[Border Radius Default]]&lt;&gt;"",Table_Styles[[#This Row],[Border Radius Default]],""))</f>
        <v/>
      </c>
      <c r="Y93" s="38"/>
      <c r="Z93" s="38"/>
      <c r="AA93" s="18" t="str">
        <f>IF(Table_Styles[[#This Row],[MT]]&lt;&gt;"",Table_Styles[[#This Row],[MT]],IF(Table_Styles[[#This Row],[MT Default]]&lt;&gt;"",Table_Styles[[#This Row],[MT Default]],""))</f>
        <v/>
      </c>
      <c r="AB93" s="38"/>
      <c r="AC93" s="38"/>
      <c r="AD93" s="18" t="str">
        <f>IF(Table_Styles[[#This Row],[MR]]&lt;&gt;"",Table_Styles[[#This Row],[MR]],IF(Table_Styles[[#This Row],[MR Default]]&lt;&gt;"",Table_Styles[[#This Row],[MR Default]],""))</f>
        <v/>
      </c>
      <c r="AE93" s="38"/>
      <c r="AF93" s="38"/>
      <c r="AG93" s="18" t="str">
        <f>IF(Table_Styles[[#This Row],[MB]]&lt;&gt;"",Table_Styles[[#This Row],[MB]],IF(Table_Styles[[#This Row],[MB Default]]&lt;&gt;"",Table_Styles[[#This Row],[MB Default]],""))</f>
        <v/>
      </c>
      <c r="AH93" s="38"/>
      <c r="AI93" s="38"/>
      <c r="AJ93" s="18" t="str">
        <f>IF(Table_Styles[[#This Row],[ML]]&lt;&gt;"",Table_Styles[[#This Row],[ML]],IF(Table_Styles[[#This Row],[ML Default]]&lt;&gt;"",Table_Styles[[#This Row],[ML Default]],""))</f>
        <v/>
      </c>
      <c r="AK93" s="38"/>
      <c r="AL93" s="38"/>
      <c r="AM93" s="18" t="str">
        <f>IF(Table_Styles[[#This Row],[PT]]&lt;&gt;"",Table_Styles[[#This Row],[PT]],IF(Table_Styles[[#This Row],[PT Default]]&lt;&gt;"",Table_Styles[[#This Row],[PT Default]],""))</f>
        <v/>
      </c>
      <c r="AN93" s="38"/>
      <c r="AO93" s="38"/>
      <c r="AP93" s="18" t="str">
        <f>IF(Table_Styles[[#This Row],[PR]]&lt;&gt;"",Table_Styles[[#This Row],[PR]],IF(Table_Styles[[#This Row],[PR Default]]&lt;&gt;"",Table_Styles[[#This Row],[PR Default]],""))</f>
        <v/>
      </c>
      <c r="AQ93" s="38"/>
      <c r="AR93" s="38"/>
      <c r="AS93" s="18" t="str">
        <f>IF(Table_Styles[[#This Row],[PB]]&lt;&gt;"",Table_Styles[[#This Row],[PB]],IF(Table_Styles[[#This Row],[PB Default]]&lt;&gt;"",Table_Styles[[#This Row],[PB Default]],""))</f>
        <v/>
      </c>
      <c r="AT93" s="38"/>
      <c r="AU93" s="38"/>
      <c r="AV93" s="18" t="str">
        <f>IF(Table_Styles[[#This Row],[PL]]&lt;&gt;"",Table_Styles[[#This Row],[PL]],IF(Table_Styles[[#This Row],[PL Default]]&lt;&gt;"",Table_Styles[[#This Row],[PL Default]],""))</f>
        <v/>
      </c>
      <c r="AW93" s="38"/>
      <c r="AX93" s="38"/>
      <c r="AY93" s="18" t="str">
        <f>IF(Table_Styles[[#This Row],[BT]]&lt;&gt;"",Table_Styles[[#This Row],[BT]],IF(Table_Styles[[#This Row],[BT Default]]&lt;&gt;"",Table_Styles[[#This Row],[BT Default]],""))</f>
        <v/>
      </c>
      <c r="AZ93" s="38"/>
      <c r="BA93" s="38"/>
      <c r="BB93" s="18" t="str">
        <f>IF(Table_Styles[[#This Row],[BR]]&lt;&gt;"",Table_Styles[[#This Row],[BR]],IF(Table_Styles[[#This Row],[BR Default]]&lt;&gt;"",Table_Styles[[#This Row],[BR Default]],""))</f>
        <v/>
      </c>
      <c r="BC93" s="38"/>
      <c r="BD93" s="38" t="str">
        <f>"4px solid "&amp;Colour_Accent_1</f>
        <v>4px solid #042361</v>
      </c>
      <c r="BE93" s="18" t="str">
        <f>IF(Table_Styles[[#This Row],[BB]]&lt;&gt;"",Table_Styles[[#This Row],[BB]],IF(Table_Styles[[#This Row],[BB Default]]&lt;&gt;"",Table_Styles[[#This Row],[BB Default]],""))</f>
        <v>4px solid #042361</v>
      </c>
      <c r="BF93" s="38"/>
      <c r="BG93" s="38"/>
      <c r="BH93" s="18" t="str">
        <f>IF(Table_Styles[[#This Row],[BL]]&lt;&gt;"",Table_Styles[[#This Row],[BL]],IF(Table_Styles[[#This Row],[BL Default]]&lt;&gt;"",Table_Styles[[#This Row],[BL Default]],""))</f>
        <v/>
      </c>
      <c r="BI93" s="38"/>
      <c r="BJ93" s="38"/>
      <c r="BK93" s="18" t="str">
        <f>IF(Table_Styles[[#This Row],[Width]]&lt;&gt;"",Table_Styles[[#This Row],[Width]],IF(Table_Styles[[#This Row],[Width Default]]&lt;&gt;"",Table_Styles[[#This Row],[Width Default]],""))</f>
        <v/>
      </c>
      <c r="BL93" s="38"/>
      <c r="BM93" s="38"/>
      <c r="BN93" s="18" t="str">
        <f>IF(Table_Styles[[#This Row],[Height]]&lt;&gt;"",Table_Styles[[#This Row],[Height]],IF(Table_Styles[[#This Row],[Height Default]]&lt;&gt;"",Table_Styles[[#This Row],[Height Default]],""))</f>
        <v/>
      </c>
      <c r="BO93" s="18"/>
      <c r="BP93" s="18"/>
      <c r="BQ93" s="18" t="str">
        <f>IF(Table_Styles[[#This Row],[Top]]&lt;&gt;"",Table_Styles[[#This Row],[Top]],IF(Table_Styles[[#This Row],[Top Default]]&lt;&gt;"",Table_Styles[[#This Row],[Top Default]],""))</f>
        <v/>
      </c>
      <c r="BR93" s="18"/>
      <c r="BS93" s="18"/>
      <c r="BT93" s="18" t="str">
        <f>IF(Table_Styles[[#This Row],[Right]]&lt;&gt;"",Table_Styles[[#This Row],[Right]],IF(Table_Styles[[#This Row],[Right Default]]&lt;&gt;"",Table_Styles[[#This Row],[Right Default]],""))</f>
        <v/>
      </c>
      <c r="BU93" s="18"/>
      <c r="BV93" s="18"/>
      <c r="BW93" s="18" t="str">
        <f>IF(Table_Styles[[#This Row],[Bottom]]&lt;&gt;"",Table_Styles[[#This Row],[Bottom]],IF(Table_Styles[[#This Row],[Bottom Default]]&lt;&gt;"",Table_Styles[[#This Row],[Bottom Default]],""))</f>
        <v/>
      </c>
      <c r="BX93" s="18"/>
      <c r="BY93" s="18"/>
      <c r="BZ93" s="18" t="str">
        <f>IF(Table_Styles[[#This Row],[Left]]&lt;&gt;"",Table_Styles[[#This Row],[Left]],IF(Table_Styles[[#This Row],[Left Default]]&lt;&gt;"",Table_Styles[[#This Row],[Left Default]],""))</f>
        <v/>
      </c>
      <c r="CA93" s="38"/>
      <c r="CB93" s="20" t="str">
        <f>IF(AND(Table_Styles[[#This Row],[Selector]]&lt;&gt;"",Table_Styles[[#This Row],[Font Family Used]]&lt;&gt;"",Table_Styles[[#This Row],[Font Weight Used]]&lt;&gt;""),Table_Styles[[#This Row],[Font Family Used]]&amp;" "&amp;Table_Styles[[#This Row],[Font Weight Used]],"")</f>
        <v/>
      </c>
      <c r="CC93" s="20" t="str">
        <f ca="1">IF(AND(Table_Styles[[#This Row],[Selector]],COUNTIF(OFFSET(CC:CC,0,0,ROW()-1,1),"="&amp;Table_Styles[[#This Row],[Font]])=0),Table_Styles[[#This Row],[Font]],"")</f>
        <v/>
      </c>
      <c r="CD93" s="20" t="str">
        <f ca="1">IF(Table_Styles[[#This Row],[Unique Font]]&lt;&gt;"",
"{""fontFamily"":"""&amp;Table_Styles[[#This Row],[Font Family Used]]&amp;""",""fontWeight"":"&amp;Table_Styles[[#This Row],[Font Weight Used]]&amp;"}","")</f>
        <v/>
      </c>
      <c r="CE9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#2F3132;border-bottom: 4px solid #042361</v>
      </c>
      <c r="CF93" s="20" t="str">
        <f>IF(AND(Table_Styles[[#This Row],[Selector]]&lt;&gt;"", Table_Styles[[#This Row],[Config Properties]]&lt;&gt;""),
Table_Styles[[#This Row],[Selector]]&amp;" { "&amp;Table_Styles[[#This Row],[Config Properties]]&amp;" }","")</f>
        <v>nav#progress-bar h4.active { color: #2F3132;border-bottom: 4px solid #042361 }</v>
      </c>
      <c r="CG93" s="20" t="str">
        <f xml:space="preserve">
SUBSTITUTE(SUBSTITUTE(SUBSTITUTE(SUBSTITUTE(SUBSTITUTE(SUBSTITUTE(SUBSTITUTE(SUBSTITUTE(Table_Styles[[#This Row],[Config]],
" {","{"),
"{ ","{"),
" }","}"),
"} ","}"),
" ,",","),
", ",","),
" :",":"),
": ",":")</f>
        <v>nav#progress-bar h4.active{color:#2F3132;border-bottom:4px solid #042361}</v>
      </c>
    </row>
    <row r="94" spans="2:85" ht="21" customHeight="1">
      <c r="B94" s="20" t="s">
        <v>808</v>
      </c>
      <c r="C94" s="20" t="s">
        <v>809</v>
      </c>
      <c r="D94" s="38"/>
      <c r="E94" s="38"/>
      <c r="F94" s="18" t="str">
        <f>IF(Table_Styles[[#This Row],[Font Family]]&lt;&gt;"",Table_Styles[[#This Row],[Font Family]],IF(Table_Styles[[#This Row],[Font Family Default]]&lt;&gt;"",Table_Styles[[#This Row],[Font Family Default]],""))</f>
        <v/>
      </c>
      <c r="G94" s="38"/>
      <c r="H94" s="38"/>
      <c r="I94" s="18" t="str">
        <f>IF(Table_Styles[[#This Row],[Font Size]]&lt;&gt;"",Table_Styles[[#This Row],[Font Size]],IF(Table_Styles[[#This Row],[Font Size Default]]&lt;&gt;"",Table_Styles[[#This Row],[Font Size Default]],""))</f>
        <v/>
      </c>
      <c r="J94" s="38"/>
      <c r="K94" s="38"/>
      <c r="L94" s="18" t="str">
        <f>IF(Table_Styles[[#This Row],[Font Weight]]&lt;&gt;"",Table_Styles[[#This Row],[Font Weight]],IF(Table_Styles[[#This Row],[Font Weight Default]]&lt;&gt;"",Table_Styles[[#This Row],[Font Weight Default]],""))</f>
        <v/>
      </c>
      <c r="M94" s="38"/>
      <c r="N94" s="94" t="s">
        <v>810</v>
      </c>
      <c r="O94" s="18" t="str">
        <f>IF(Table_Styles[[#This Row],[Colour]]&lt;&gt;"",Table_Styles[[#This Row],[Colour]],IF(Table_Styles[[#This Row],[Colour Default]]&lt;&gt;"",Table_Styles[[#This Row],[Colour Default]],""))</f>
        <v>#d6dce0</v>
      </c>
      <c r="P94" s="38"/>
      <c r="Q94" s="38"/>
      <c r="R94" s="18" t="str">
        <f>IF(Table_Styles[[#This Row],[Background]]&lt;&gt;"",Table_Styles[[#This Row],[Background]],IF(Table_Styles[[#This Row],[Background Default]]&lt;&gt;"",Table_Styles[[#This Row],[Background Default]],""))</f>
        <v/>
      </c>
      <c r="S94" s="38"/>
      <c r="T94" s="38"/>
      <c r="U94" s="18" t="str">
        <f>IF(Table_Styles[[#This Row],[Border]]&lt;&gt;"",Table_Styles[[#This Row],[Border]],IF(Table_Styles[[#This Row],[Border Default]]&lt;&gt;"",Table_Styles[[#This Row],[Border Default]],""))</f>
        <v/>
      </c>
      <c r="V94" s="38"/>
      <c r="W94" s="38"/>
      <c r="X94" s="18" t="str">
        <f>IF(Table_Styles[[#This Row],[Border Radius]]&lt;&gt;"",Table_Styles[[#This Row],[Border Radius]],IF(Table_Styles[[#This Row],[Border Radius Default]]&lt;&gt;"",Table_Styles[[#This Row],[Border Radius Default]],""))</f>
        <v/>
      </c>
      <c r="Y94" s="38"/>
      <c r="Z94" s="38"/>
      <c r="AA94" s="18" t="str">
        <f>IF(Table_Styles[[#This Row],[MT]]&lt;&gt;"",Table_Styles[[#This Row],[MT]],IF(Table_Styles[[#This Row],[MT Default]]&lt;&gt;"",Table_Styles[[#This Row],[MT Default]],""))</f>
        <v/>
      </c>
      <c r="AB94" s="38"/>
      <c r="AC94" s="38"/>
      <c r="AD94" s="18" t="str">
        <f>IF(Table_Styles[[#This Row],[MR]]&lt;&gt;"",Table_Styles[[#This Row],[MR]],IF(Table_Styles[[#This Row],[MR Default]]&lt;&gt;"",Table_Styles[[#This Row],[MR Default]],""))</f>
        <v/>
      </c>
      <c r="AE94" s="38"/>
      <c r="AF94" s="38"/>
      <c r="AG94" s="18" t="str">
        <f>IF(Table_Styles[[#This Row],[MB]]&lt;&gt;"",Table_Styles[[#This Row],[MB]],IF(Table_Styles[[#This Row],[MB Default]]&lt;&gt;"",Table_Styles[[#This Row],[MB Default]],""))</f>
        <v/>
      </c>
      <c r="AH94" s="38"/>
      <c r="AI94" s="38"/>
      <c r="AJ94" s="18" t="str">
        <f>IF(Table_Styles[[#This Row],[ML]]&lt;&gt;"",Table_Styles[[#This Row],[ML]],IF(Table_Styles[[#This Row],[ML Default]]&lt;&gt;"",Table_Styles[[#This Row],[ML Default]],""))</f>
        <v/>
      </c>
      <c r="AK94" s="38"/>
      <c r="AL94" s="38"/>
      <c r="AM94" s="18" t="str">
        <f>IF(Table_Styles[[#This Row],[PT]]&lt;&gt;"",Table_Styles[[#This Row],[PT]],IF(Table_Styles[[#This Row],[PT Default]]&lt;&gt;"",Table_Styles[[#This Row],[PT Default]],""))</f>
        <v/>
      </c>
      <c r="AN94" s="38"/>
      <c r="AO94" s="38"/>
      <c r="AP94" s="18" t="str">
        <f>IF(Table_Styles[[#This Row],[PR]]&lt;&gt;"",Table_Styles[[#This Row],[PR]],IF(Table_Styles[[#This Row],[PR Default]]&lt;&gt;"",Table_Styles[[#This Row],[PR Default]],""))</f>
        <v/>
      </c>
      <c r="AQ94" s="38"/>
      <c r="AR94" s="38"/>
      <c r="AS94" s="18" t="str">
        <f>IF(Table_Styles[[#This Row],[PB]]&lt;&gt;"",Table_Styles[[#This Row],[PB]],IF(Table_Styles[[#This Row],[PB Default]]&lt;&gt;"",Table_Styles[[#This Row],[PB Default]],""))</f>
        <v/>
      </c>
      <c r="AT94" s="38"/>
      <c r="AU94" s="38"/>
      <c r="AV94" s="18" t="str">
        <f>IF(Table_Styles[[#This Row],[PL]]&lt;&gt;"",Table_Styles[[#This Row],[PL]],IF(Table_Styles[[#This Row],[PL Default]]&lt;&gt;"",Table_Styles[[#This Row],[PL Default]],""))</f>
        <v/>
      </c>
      <c r="AW94" s="38"/>
      <c r="AX94" s="38"/>
      <c r="AY94" s="18" t="str">
        <f>IF(Table_Styles[[#This Row],[BT]]&lt;&gt;"",Table_Styles[[#This Row],[BT]],IF(Table_Styles[[#This Row],[BT Default]]&lt;&gt;"",Table_Styles[[#This Row],[BT Default]],""))</f>
        <v/>
      </c>
      <c r="AZ94" s="38"/>
      <c r="BA94" s="38"/>
      <c r="BB94" s="18" t="str">
        <f>IF(Table_Styles[[#This Row],[BR]]&lt;&gt;"",Table_Styles[[#This Row],[BR]],IF(Table_Styles[[#This Row],[BR Default]]&lt;&gt;"",Table_Styles[[#This Row],[BR Default]],""))</f>
        <v/>
      </c>
      <c r="BC94" s="38"/>
      <c r="BD94" s="94" t="s">
        <v>811</v>
      </c>
      <c r="BE94" s="18" t="str">
        <f>IF(Table_Styles[[#This Row],[BB]]&lt;&gt;"",Table_Styles[[#This Row],[BB]],IF(Table_Styles[[#This Row],[BB Default]]&lt;&gt;"",Table_Styles[[#This Row],[BB Default]],""))</f>
        <v>4px solid #e4eaee</v>
      </c>
      <c r="BF94" s="38"/>
      <c r="BG94" s="38"/>
      <c r="BH94" s="18" t="str">
        <f>IF(Table_Styles[[#This Row],[BL]]&lt;&gt;"",Table_Styles[[#This Row],[BL]],IF(Table_Styles[[#This Row],[BL Default]]&lt;&gt;"",Table_Styles[[#This Row],[BL Default]],""))</f>
        <v/>
      </c>
      <c r="BI94" s="38"/>
      <c r="BJ94" s="38"/>
      <c r="BK94" s="18" t="str">
        <f>IF(Table_Styles[[#This Row],[Width]]&lt;&gt;"",Table_Styles[[#This Row],[Width]],IF(Table_Styles[[#This Row],[Width Default]]&lt;&gt;"",Table_Styles[[#This Row],[Width Default]],""))</f>
        <v/>
      </c>
      <c r="BL94" s="38"/>
      <c r="BM94" s="38"/>
      <c r="BN94" s="18" t="str">
        <f>IF(Table_Styles[[#This Row],[Height]]&lt;&gt;"",Table_Styles[[#This Row],[Height]],IF(Table_Styles[[#This Row],[Height Default]]&lt;&gt;"",Table_Styles[[#This Row],[Height Default]],""))</f>
        <v/>
      </c>
      <c r="BO94" s="18"/>
      <c r="BP94" s="18"/>
      <c r="BQ94" s="18" t="str">
        <f>IF(Table_Styles[[#This Row],[Top]]&lt;&gt;"",Table_Styles[[#This Row],[Top]],IF(Table_Styles[[#This Row],[Top Default]]&lt;&gt;"",Table_Styles[[#This Row],[Top Default]],""))</f>
        <v/>
      </c>
      <c r="BR94" s="18"/>
      <c r="BS94" s="18"/>
      <c r="BT94" s="18" t="str">
        <f>IF(Table_Styles[[#This Row],[Right]]&lt;&gt;"",Table_Styles[[#This Row],[Right]],IF(Table_Styles[[#This Row],[Right Default]]&lt;&gt;"",Table_Styles[[#This Row],[Right Default]],""))</f>
        <v/>
      </c>
      <c r="BU94" s="18"/>
      <c r="BV94" s="18"/>
      <c r="BW94" s="18" t="str">
        <f>IF(Table_Styles[[#This Row],[Bottom]]&lt;&gt;"",Table_Styles[[#This Row],[Bottom]],IF(Table_Styles[[#This Row],[Bottom Default]]&lt;&gt;"",Table_Styles[[#This Row],[Bottom Default]],""))</f>
        <v/>
      </c>
      <c r="BX94" s="18"/>
      <c r="BY94" s="18"/>
      <c r="BZ94" s="18" t="str">
        <f>IF(Table_Styles[[#This Row],[Left]]&lt;&gt;"",Table_Styles[[#This Row],[Left]],IF(Table_Styles[[#This Row],[Left Default]]&lt;&gt;"",Table_Styles[[#This Row],[Left Default]],""))</f>
        <v/>
      </c>
      <c r="CA94" s="38"/>
      <c r="CB94" s="20" t="str">
        <f>IF(AND(Table_Styles[[#This Row],[Selector]]&lt;&gt;"",Table_Styles[[#This Row],[Font Family Used]]&lt;&gt;"",Table_Styles[[#This Row],[Font Weight Used]]&lt;&gt;""),Table_Styles[[#This Row],[Font Family Used]]&amp;" "&amp;Table_Styles[[#This Row],[Font Weight Used]],"")</f>
        <v/>
      </c>
      <c r="CC94" s="20" t="str">
        <f ca="1">IF(AND(Table_Styles[[#This Row],[Selector]],COUNTIF(OFFSET(CC:CC,0,0,ROW()-1,1),"="&amp;Table_Styles[[#This Row],[Font]])=0),Table_Styles[[#This Row],[Font]],"")</f>
        <v/>
      </c>
      <c r="CD94" s="20" t="str">
        <f ca="1">IF(Table_Styles[[#This Row],[Unique Font]]&lt;&gt;"",
"{""fontFamily"":"""&amp;Table_Styles[[#This Row],[Font Family Used]]&amp;""",""fontWeight"":"&amp;Table_Styles[[#This Row],[Font Weight Used]]&amp;"}","")</f>
        <v/>
      </c>
      <c r="CE9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v>
      </c>
      <c r="CF94" s="20" t="str">
        <f>IF(AND(Table_Styles[[#This Row],[Selector]]&lt;&gt;"", Table_Styles[[#This Row],[Config Properties]]&lt;&gt;""),
Table_Styles[[#This Row],[Selector]]&amp;" { "&amp;Table_Styles[[#This Row],[Config Properties]]&amp;" }","")</f>
        <v>nav#progress-bar h4.inactive { color: #d6dce0;border-bottom: 4px solid #e4eaee }</v>
      </c>
      <c r="CG94" s="20" t="str">
        <f xml:space="preserve">
SUBSTITUTE(SUBSTITUTE(SUBSTITUTE(SUBSTITUTE(SUBSTITUTE(SUBSTITUTE(SUBSTITUTE(SUBSTITUTE(Table_Styles[[#This Row],[Config]],
" {","{"),
"{ ","{"),
" }","}"),
"} ","}"),
" ,",","),
", ",","),
" :",":"),
": ",":")</f>
        <v>nav#progress-bar h4.inactive{color:#d6dce0;border-bottom:4px solid #e4eaee}</v>
      </c>
    </row>
    <row r="95" spans="2:85" ht="29.25" thickBot="1">
      <c r="B95" s="21" t="s">
        <v>641</v>
      </c>
      <c r="C95" s="21"/>
      <c r="D95" s="37"/>
      <c r="E95" s="37"/>
      <c r="F95" s="21" t="str">
        <f>IF(Table_Styles[[#This Row],[Font Family]]&lt;&gt;"",Table_Styles[[#This Row],[Font Family]],IF(Table_Styles[[#This Row],[Font Family Default]]&lt;&gt;"",Table_Styles[[#This Row],[Font Family Default]],""))</f>
        <v/>
      </c>
      <c r="G95" s="37"/>
      <c r="H95" s="37"/>
      <c r="I95" s="21" t="str">
        <f>IF(Table_Styles[[#This Row],[Font Size]]&lt;&gt;"",Table_Styles[[#This Row],[Font Size]],IF(Table_Styles[[#This Row],[Font Size Default]]&lt;&gt;"",Table_Styles[[#This Row],[Font Size Default]],""))</f>
        <v/>
      </c>
      <c r="J95" s="37"/>
      <c r="K95" s="37"/>
      <c r="L95" s="21" t="str">
        <f>IF(Table_Styles[[#This Row],[Font Weight]]&lt;&gt;"",Table_Styles[[#This Row],[Font Weight]],IF(Table_Styles[[#This Row],[Font Weight Default]]&lt;&gt;"",Table_Styles[[#This Row],[Font Weight Default]],""))</f>
        <v/>
      </c>
      <c r="M95" s="37"/>
      <c r="N95" s="37"/>
      <c r="O95" s="21" t="str">
        <f>IF(Table_Styles[[#This Row],[Colour]]&lt;&gt;"",Table_Styles[[#This Row],[Colour]],IF(Table_Styles[[#This Row],[Colour Default]]&lt;&gt;"",Table_Styles[[#This Row],[Colour Default]],""))</f>
        <v/>
      </c>
      <c r="P95" s="37"/>
      <c r="Q95" s="37"/>
      <c r="R95" s="21" t="str">
        <f>IF(Table_Styles[[#This Row],[Background]]&lt;&gt;"",Table_Styles[[#This Row],[Background]],IF(Table_Styles[[#This Row],[Background Default]]&lt;&gt;"",Table_Styles[[#This Row],[Background Default]],""))</f>
        <v/>
      </c>
      <c r="S95" s="37"/>
      <c r="T95" s="37"/>
      <c r="U95" s="21" t="str">
        <f>IF(Table_Styles[[#This Row],[Border]]&lt;&gt;"",Table_Styles[[#This Row],[Border]],IF(Table_Styles[[#This Row],[Border Default]]&lt;&gt;"",Table_Styles[[#This Row],[Border Default]],""))</f>
        <v/>
      </c>
      <c r="V95" s="37"/>
      <c r="W95" s="37"/>
      <c r="X95" s="21" t="str">
        <f>IF(Table_Styles[[#This Row],[Border Radius]]&lt;&gt;"",Table_Styles[[#This Row],[Border Radius]],IF(Table_Styles[[#This Row],[Border Radius Default]]&lt;&gt;"",Table_Styles[[#This Row],[Border Radius Default]],""))</f>
        <v/>
      </c>
      <c r="Y95" s="37"/>
      <c r="Z95" s="37"/>
      <c r="AA95" s="21" t="str">
        <f>IF(Table_Styles[[#This Row],[MT]]&lt;&gt;"",Table_Styles[[#This Row],[MT]],IF(Table_Styles[[#This Row],[MT Default]]&lt;&gt;"",Table_Styles[[#This Row],[MT Default]],""))</f>
        <v/>
      </c>
      <c r="AB95" s="37"/>
      <c r="AC95" s="37"/>
      <c r="AD95" s="21" t="str">
        <f>IF(Table_Styles[[#This Row],[MR]]&lt;&gt;"",Table_Styles[[#This Row],[MR]],IF(Table_Styles[[#This Row],[MR Default]]&lt;&gt;"",Table_Styles[[#This Row],[MR Default]],""))</f>
        <v/>
      </c>
      <c r="AE95" s="37"/>
      <c r="AF95" s="37"/>
      <c r="AG95" s="21" t="str">
        <f>IF(Table_Styles[[#This Row],[MB]]&lt;&gt;"",Table_Styles[[#This Row],[MB]],IF(Table_Styles[[#This Row],[MB Default]]&lt;&gt;"",Table_Styles[[#This Row],[MB Default]],""))</f>
        <v/>
      </c>
      <c r="AH95" s="37"/>
      <c r="AI95" s="37"/>
      <c r="AJ95" s="21" t="str">
        <f>IF(Table_Styles[[#This Row],[ML]]&lt;&gt;"",Table_Styles[[#This Row],[ML]],IF(Table_Styles[[#This Row],[ML Default]]&lt;&gt;"",Table_Styles[[#This Row],[ML Default]],""))</f>
        <v/>
      </c>
      <c r="AK95" s="37"/>
      <c r="AL95" s="37"/>
      <c r="AM95" s="21" t="str">
        <f>IF(Table_Styles[[#This Row],[PT]]&lt;&gt;"",Table_Styles[[#This Row],[PT]],IF(Table_Styles[[#This Row],[PT Default]]&lt;&gt;"",Table_Styles[[#This Row],[PT Default]],""))</f>
        <v/>
      </c>
      <c r="AN95" s="37"/>
      <c r="AO95" s="37"/>
      <c r="AP95" s="21" t="str">
        <f>IF(Table_Styles[[#This Row],[PR]]&lt;&gt;"",Table_Styles[[#This Row],[PR]],IF(Table_Styles[[#This Row],[PR Default]]&lt;&gt;"",Table_Styles[[#This Row],[PR Default]],""))</f>
        <v/>
      </c>
      <c r="AQ95" s="37"/>
      <c r="AR95" s="37"/>
      <c r="AS95" s="21" t="str">
        <f>IF(Table_Styles[[#This Row],[PB]]&lt;&gt;"",Table_Styles[[#This Row],[PB]],IF(Table_Styles[[#This Row],[PB Default]]&lt;&gt;"",Table_Styles[[#This Row],[PB Default]],""))</f>
        <v/>
      </c>
      <c r="AT95" s="37"/>
      <c r="AU95" s="37"/>
      <c r="AV95" s="21" t="str">
        <f>IF(Table_Styles[[#This Row],[PL]]&lt;&gt;"",Table_Styles[[#This Row],[PL]],IF(Table_Styles[[#This Row],[PL Default]]&lt;&gt;"",Table_Styles[[#This Row],[PL Default]],""))</f>
        <v/>
      </c>
      <c r="AW95" s="37"/>
      <c r="AX95" s="37"/>
      <c r="AY95" s="21" t="str">
        <f>IF(Table_Styles[[#This Row],[BT]]&lt;&gt;"",Table_Styles[[#This Row],[BT]],IF(Table_Styles[[#This Row],[BT Default]]&lt;&gt;"",Table_Styles[[#This Row],[BT Default]],""))</f>
        <v/>
      </c>
      <c r="AZ95" s="37"/>
      <c r="BA95" s="37"/>
      <c r="BB95" s="21" t="str">
        <f>IF(Table_Styles[[#This Row],[BR]]&lt;&gt;"",Table_Styles[[#This Row],[BR]],IF(Table_Styles[[#This Row],[BR Default]]&lt;&gt;"",Table_Styles[[#This Row],[BR Default]],""))</f>
        <v/>
      </c>
      <c r="BC95" s="37"/>
      <c r="BD95" s="37"/>
      <c r="BE95" s="21" t="str">
        <f>IF(Table_Styles[[#This Row],[BB]]&lt;&gt;"",Table_Styles[[#This Row],[BB]],IF(Table_Styles[[#This Row],[BB Default]]&lt;&gt;"",Table_Styles[[#This Row],[BB Default]],""))</f>
        <v/>
      </c>
      <c r="BF95" s="37"/>
      <c r="BG95" s="37"/>
      <c r="BH95" s="21" t="str">
        <f>IF(Table_Styles[[#This Row],[BL]]&lt;&gt;"",Table_Styles[[#This Row],[BL]],IF(Table_Styles[[#This Row],[BL Default]]&lt;&gt;"",Table_Styles[[#This Row],[BL Default]],""))</f>
        <v/>
      </c>
      <c r="BI95" s="37"/>
      <c r="BJ95" s="37"/>
      <c r="BK95" s="21" t="str">
        <f>IF(Table_Styles[[#This Row],[Width]]&lt;&gt;"",Table_Styles[[#This Row],[Width]],IF(Table_Styles[[#This Row],[Width Default]]&lt;&gt;"",Table_Styles[[#This Row],[Width Default]],""))</f>
        <v/>
      </c>
      <c r="BL95" s="37"/>
      <c r="BM95" s="37"/>
      <c r="BN95" s="21" t="str">
        <f>IF(Table_Styles[[#This Row],[Height]]&lt;&gt;"",Table_Styles[[#This Row],[Height]],IF(Table_Styles[[#This Row],[Height Default]]&lt;&gt;"",Table_Styles[[#This Row],[Height Default]],""))</f>
        <v/>
      </c>
      <c r="BO95" s="21"/>
      <c r="BP95" s="21"/>
      <c r="BQ95" s="21" t="str">
        <f>IF(Table_Styles[[#This Row],[Top]]&lt;&gt;"",Table_Styles[[#This Row],[Top]],IF(Table_Styles[[#This Row],[Top Default]]&lt;&gt;"",Table_Styles[[#This Row],[Top Default]],""))</f>
        <v/>
      </c>
      <c r="BR95" s="21"/>
      <c r="BS95" s="21"/>
      <c r="BT95" s="21" t="str">
        <f>IF(Table_Styles[[#This Row],[Right]]&lt;&gt;"",Table_Styles[[#This Row],[Right]],IF(Table_Styles[[#This Row],[Right Default]]&lt;&gt;"",Table_Styles[[#This Row],[Right Default]],""))</f>
        <v/>
      </c>
      <c r="BU95" s="21"/>
      <c r="BV95" s="21"/>
      <c r="BW95" s="21" t="str">
        <f>IF(Table_Styles[[#This Row],[Bottom]]&lt;&gt;"",Table_Styles[[#This Row],[Bottom]],IF(Table_Styles[[#This Row],[Bottom Default]]&lt;&gt;"",Table_Styles[[#This Row],[Bottom Default]],""))</f>
        <v/>
      </c>
      <c r="BX95" s="21"/>
      <c r="BY95" s="21"/>
      <c r="BZ95" s="21" t="str">
        <f>IF(Table_Styles[[#This Row],[Left]]&lt;&gt;"",Table_Styles[[#This Row],[Left]],IF(Table_Styles[[#This Row],[Left Default]]&lt;&gt;"",Table_Styles[[#This Row],[Left Default]],""))</f>
        <v/>
      </c>
      <c r="CA95" s="37"/>
      <c r="CB95" s="21" t="str">
        <f>IF(AND(Table_Styles[[#This Row],[Selector]]&lt;&gt;"",Table_Styles[[#This Row],[Font Family Used]]&lt;&gt;"",Table_Styles[[#This Row],[Font Weight Used]]&lt;&gt;""),Table_Styles[[#This Row],[Font Family Used]]&amp;" "&amp;Table_Styles[[#This Row],[Font Weight Used]],"")</f>
        <v/>
      </c>
      <c r="CC95" s="21" t="str">
        <f ca="1">IF(AND(Table_Styles[[#This Row],[Selector]],COUNTIF(OFFSET(CC:CC,0,0,ROW()-1,1),"="&amp;Table_Styles[[#This Row],[Font]])=0),Table_Styles[[#This Row],[Font]],"")</f>
        <v/>
      </c>
      <c r="CD95" s="21" t="str">
        <f ca="1">IF(Table_Styles[[#This Row],[Unique Font]]&lt;&gt;"",
"{""fontFamily"":"""&amp;Table_Styles[[#This Row],[Font Family Used]]&amp;""",""fontWeight"":"&amp;Table_Styles[[#This Row],[Font Weight Used]]&amp;"}","")</f>
        <v/>
      </c>
      <c r="CE95"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5" s="21" t="str">
        <f>IF(AND(Table_Styles[[#This Row],[Selector]]&lt;&gt;"", Table_Styles[[#This Row],[Config Properties]]&lt;&gt;""),
Table_Styles[[#This Row],[Selector]]&amp;" { "&amp;Table_Styles[[#This Row],[Config Properties]]&amp;" }","")</f>
        <v/>
      </c>
      <c r="CG95" s="21" t="str">
        <f xml:space="preserve">
SUBSTITUTE(SUBSTITUTE(SUBSTITUTE(SUBSTITUTE(SUBSTITUTE(SUBSTITUTE(SUBSTITUTE(SUBSTITUTE(Table_Styles[[#This Row],[Config]],
" {","{"),
"{ ","{"),
" }","}"),
"} ","}"),
" ,",","),
", ",","),
" :",":"),
": ",":")</f>
        <v/>
      </c>
    </row>
    <row r="96" spans="2:85" ht="21" customHeight="1">
      <c r="B96" s="20" t="s">
        <v>751</v>
      </c>
      <c r="C96" s="41" t="s">
        <v>812</v>
      </c>
      <c r="D96" s="55"/>
      <c r="E96" s="38"/>
      <c r="F96" s="18" t="str">
        <f>IF(Table_Styles[[#This Row],[Font Family]]&lt;&gt;"",Table_Styles[[#This Row],[Font Family]],IF(Table_Styles[[#This Row],[Font Family Default]]&lt;&gt;"",Table_Styles[[#This Row],[Font Family Default]],""))</f>
        <v/>
      </c>
      <c r="G96" s="55"/>
      <c r="H96" s="38"/>
      <c r="I96" s="18" t="str">
        <f>IF(Table_Styles[[#This Row],[Font Size]]&lt;&gt;"",Table_Styles[[#This Row],[Font Size]],IF(Table_Styles[[#This Row],[Font Size Default]]&lt;&gt;"",Table_Styles[[#This Row],[Font Size Default]],""))</f>
        <v/>
      </c>
      <c r="J96" s="55"/>
      <c r="K96" s="38"/>
      <c r="L96" s="18" t="str">
        <f>IF(Table_Styles[[#This Row],[Font Weight]]&lt;&gt;"",Table_Styles[[#This Row],[Font Weight]],IF(Table_Styles[[#This Row],[Font Weight Default]]&lt;&gt;"",Table_Styles[[#This Row],[Font Weight Default]],""))</f>
        <v/>
      </c>
      <c r="M96" s="55"/>
      <c r="N96" s="38"/>
      <c r="O96" s="18" t="str">
        <f>IF(Table_Styles[[#This Row],[Colour]]&lt;&gt;"",Table_Styles[[#This Row],[Colour]],IF(Table_Styles[[#This Row],[Colour Default]]&lt;&gt;"",Table_Styles[[#This Row],[Colour Default]],""))</f>
        <v/>
      </c>
      <c r="P96" s="55"/>
      <c r="Q96" s="38"/>
      <c r="R96" s="18" t="str">
        <f>IF(Table_Styles[[#This Row],[Background]]&lt;&gt;"",Table_Styles[[#This Row],[Background]],IF(Table_Styles[[#This Row],[Background Default]]&lt;&gt;"",Table_Styles[[#This Row],[Background Default]],""))</f>
        <v/>
      </c>
      <c r="S96" s="55"/>
      <c r="T96" s="38"/>
      <c r="U96" s="18" t="str">
        <f>IF(Table_Styles[[#This Row],[Border]]&lt;&gt;"",Table_Styles[[#This Row],[Border]],IF(Table_Styles[[#This Row],[Border Default]]&lt;&gt;"",Table_Styles[[#This Row],[Border Default]],""))</f>
        <v/>
      </c>
      <c r="V96" s="38"/>
      <c r="W96" s="38"/>
      <c r="X96" s="18" t="str">
        <f>IF(Table_Styles[[#This Row],[Border Radius]]&lt;&gt;"",Table_Styles[[#This Row],[Border Radius]],IF(Table_Styles[[#This Row],[Border Radius Default]]&lt;&gt;"",Table_Styles[[#This Row],[Border Radius Default]],""))</f>
        <v/>
      </c>
      <c r="Y96" s="55"/>
      <c r="Z96" s="38"/>
      <c r="AA96" s="18" t="str">
        <f>IF(Table_Styles[[#This Row],[MT]]&lt;&gt;"",Table_Styles[[#This Row],[MT]],IF(Table_Styles[[#This Row],[MT Default]]&lt;&gt;"",Table_Styles[[#This Row],[MT Default]],""))</f>
        <v/>
      </c>
      <c r="AB96" s="55"/>
      <c r="AC96" s="38"/>
      <c r="AD96" s="18" t="str">
        <f>IF(Table_Styles[[#This Row],[MR]]&lt;&gt;"",Table_Styles[[#This Row],[MR]],IF(Table_Styles[[#This Row],[MR Default]]&lt;&gt;"",Table_Styles[[#This Row],[MR Default]],""))</f>
        <v/>
      </c>
      <c r="AE96" s="55"/>
      <c r="AF96" s="38" t="s">
        <v>648</v>
      </c>
      <c r="AG96" s="18" t="str">
        <f>IF(Table_Styles[[#This Row],[MB]]&lt;&gt;"",Table_Styles[[#This Row],[MB]],IF(Table_Styles[[#This Row],[MB Default]]&lt;&gt;"",Table_Styles[[#This Row],[MB Default]],""))</f>
        <v>20px</v>
      </c>
      <c r="AH96" s="55"/>
      <c r="AI96" s="38"/>
      <c r="AJ96" s="18" t="str">
        <f>IF(Table_Styles[[#This Row],[ML]]&lt;&gt;"",Table_Styles[[#This Row],[ML]],IF(Table_Styles[[#This Row],[ML Default]]&lt;&gt;"",Table_Styles[[#This Row],[ML Default]],""))</f>
        <v/>
      </c>
      <c r="AK96" s="55"/>
      <c r="AL96" s="38"/>
      <c r="AM96" s="18" t="str">
        <f>IF(Table_Styles[[#This Row],[PT]]&lt;&gt;"",Table_Styles[[#This Row],[PT]],IF(Table_Styles[[#This Row],[PT Default]]&lt;&gt;"",Table_Styles[[#This Row],[PT Default]],""))</f>
        <v/>
      </c>
      <c r="AN96" s="55"/>
      <c r="AO96" s="38"/>
      <c r="AP96" s="18" t="str">
        <f>IF(Table_Styles[[#This Row],[PR]]&lt;&gt;"",Table_Styles[[#This Row],[PR]],IF(Table_Styles[[#This Row],[PR Default]]&lt;&gt;"",Table_Styles[[#This Row],[PR Default]],""))</f>
        <v/>
      </c>
      <c r="AQ96" s="55"/>
      <c r="AR96" s="38"/>
      <c r="AS96" s="18" t="str">
        <f>IF(Table_Styles[[#This Row],[PB]]&lt;&gt;"",Table_Styles[[#This Row],[PB]],IF(Table_Styles[[#This Row],[PB Default]]&lt;&gt;"",Table_Styles[[#This Row],[PB Default]],""))</f>
        <v/>
      </c>
      <c r="AT96" s="55"/>
      <c r="AU96" s="38"/>
      <c r="AV96" s="18" t="str">
        <f>IF(Table_Styles[[#This Row],[PL]]&lt;&gt;"",Table_Styles[[#This Row],[PL]],IF(Table_Styles[[#This Row],[PL Default]]&lt;&gt;"",Table_Styles[[#This Row],[PL Default]],""))</f>
        <v/>
      </c>
      <c r="AW96" s="55"/>
      <c r="AX96" s="38"/>
      <c r="AY96" s="18" t="str">
        <f>IF(Table_Styles[[#This Row],[BT]]&lt;&gt;"",Table_Styles[[#This Row],[BT]],IF(Table_Styles[[#This Row],[BT Default]]&lt;&gt;"",Table_Styles[[#This Row],[BT Default]],""))</f>
        <v/>
      </c>
      <c r="AZ96" s="55"/>
      <c r="BA96" s="38"/>
      <c r="BB96" s="18" t="str">
        <f>IF(Table_Styles[[#This Row],[BR]]&lt;&gt;"",Table_Styles[[#This Row],[BR]],IF(Table_Styles[[#This Row],[BR Default]]&lt;&gt;"",Table_Styles[[#This Row],[BR Default]],""))</f>
        <v/>
      </c>
      <c r="BC96" s="55"/>
      <c r="BD96" s="38"/>
      <c r="BE96" s="18" t="str">
        <f>IF(Table_Styles[[#This Row],[BB]]&lt;&gt;"",Table_Styles[[#This Row],[BB]],IF(Table_Styles[[#This Row],[BB Default]]&lt;&gt;"",Table_Styles[[#This Row],[BB Default]],""))</f>
        <v/>
      </c>
      <c r="BF96" s="55"/>
      <c r="BG96" s="38"/>
      <c r="BH96" s="18" t="str">
        <f>IF(Table_Styles[[#This Row],[BL]]&lt;&gt;"",Table_Styles[[#This Row],[BL]],IF(Table_Styles[[#This Row],[BL Default]]&lt;&gt;"",Table_Styles[[#This Row],[BL Default]],""))</f>
        <v/>
      </c>
      <c r="BI96" s="38"/>
      <c r="BJ96" s="38"/>
      <c r="BK96" s="18" t="str">
        <f>IF(Table_Styles[[#This Row],[Width]]&lt;&gt;"",Table_Styles[[#This Row],[Width]],IF(Table_Styles[[#This Row],[Width Default]]&lt;&gt;"",Table_Styles[[#This Row],[Width Default]],""))</f>
        <v/>
      </c>
      <c r="BL96" s="38"/>
      <c r="BM96" s="38"/>
      <c r="BN96" s="18" t="str">
        <f>IF(Table_Styles[[#This Row],[Height]]&lt;&gt;"",Table_Styles[[#This Row],[Height]],IF(Table_Styles[[#This Row],[Height Default]]&lt;&gt;"",Table_Styles[[#This Row],[Height Default]],""))</f>
        <v/>
      </c>
      <c r="BO96" s="18"/>
      <c r="BP96" s="18"/>
      <c r="BQ96" s="18" t="str">
        <f>IF(Table_Styles[[#This Row],[Top]]&lt;&gt;"",Table_Styles[[#This Row],[Top]],IF(Table_Styles[[#This Row],[Top Default]]&lt;&gt;"",Table_Styles[[#This Row],[Top Default]],""))</f>
        <v/>
      </c>
      <c r="BR96" s="18"/>
      <c r="BS96" s="18"/>
      <c r="BT96" s="18" t="str">
        <f>IF(Table_Styles[[#This Row],[Right]]&lt;&gt;"",Table_Styles[[#This Row],[Right]],IF(Table_Styles[[#This Row],[Right Default]]&lt;&gt;"",Table_Styles[[#This Row],[Right Default]],""))</f>
        <v/>
      </c>
      <c r="BU96" s="18"/>
      <c r="BV96" s="18"/>
      <c r="BW96" s="18" t="str">
        <f>IF(Table_Styles[[#This Row],[Bottom]]&lt;&gt;"",Table_Styles[[#This Row],[Bottom]],IF(Table_Styles[[#This Row],[Bottom Default]]&lt;&gt;"",Table_Styles[[#This Row],[Bottom Default]],""))</f>
        <v/>
      </c>
      <c r="BX96" s="18"/>
      <c r="BY96" s="18"/>
      <c r="BZ96" s="18" t="str">
        <f>IF(Table_Styles[[#This Row],[Left]]&lt;&gt;"",Table_Styles[[#This Row],[Left]],IF(Table_Styles[[#This Row],[Left Default]]&lt;&gt;"",Table_Styles[[#This Row],[Left Default]],""))</f>
        <v/>
      </c>
      <c r="CA96" s="55"/>
      <c r="CB96" s="20" t="str">
        <f>IF(AND(Table_Styles[[#This Row],[Selector]]&lt;&gt;"",Table_Styles[[#This Row],[Font Family Used]]&lt;&gt;"",Table_Styles[[#This Row],[Font Weight Used]]&lt;&gt;""),Table_Styles[[#This Row],[Font Family Used]]&amp;" "&amp;Table_Styles[[#This Row],[Font Weight Used]],"")</f>
        <v/>
      </c>
      <c r="CC96" s="20" t="str">
        <f ca="1">IF(AND(Table_Styles[[#This Row],[Selector]],COUNTIF(OFFSET(CC:CC,0,0,ROW()-1,1),"="&amp;Table_Styles[[#This Row],[Font]])=0),Table_Styles[[#This Row],[Font]],"")</f>
        <v/>
      </c>
      <c r="CD96" s="20" t="str">
        <f ca="1">IF(Table_Styles[[#This Row],[Unique Font]]&lt;&gt;"",
"{""fontFamily"":"""&amp;Table_Styles[[#This Row],[Font Family Used]]&amp;""",""fontWeight"":"&amp;Table_Styles[[#This Row],[Font Weight Used]]&amp;"}","")</f>
        <v/>
      </c>
      <c r="CE9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20px</v>
      </c>
      <c r="CF96" s="20" t="str">
        <f>IF(AND(Table_Styles[[#This Row],[Selector]]&lt;&gt;"", Table_Styles[[#This Row],[Config Properties]]&lt;&gt;""),
Table_Styles[[#This Row],[Selector]]&amp;" { "&amp;Table_Styles[[#This Row],[Config Properties]]&amp;" }","")</f>
        <v>#sidebar aside { margin-bottom: 20px }</v>
      </c>
      <c r="CG96" s="20" t="str">
        <f xml:space="preserve">
SUBSTITUTE(SUBSTITUTE(SUBSTITUTE(SUBSTITUTE(SUBSTITUTE(SUBSTITUTE(SUBSTITUTE(SUBSTITUTE(Table_Styles[[#This Row],[Config]],
" {","{"),
"{ ","{"),
" }","}"),
"} ","}"),
" ,",","),
", ",","),
" :",":"),
": ",":")</f>
        <v>#sidebar aside{margin-bottom:20px}</v>
      </c>
    </row>
    <row r="97" spans="2:85" ht="21" customHeight="1">
      <c r="B97" s="20" t="s">
        <v>2</v>
      </c>
      <c r="C97" s="41" t="s">
        <v>813</v>
      </c>
      <c r="D97" s="38"/>
      <c r="E97" s="38" t="str">
        <f>Settings_Styling_Font_Body_Text</f>
        <v>Open Sans</v>
      </c>
      <c r="F97" s="18" t="str">
        <f>IF(Table_Styles[[#This Row],[Font Family]]&lt;&gt;"",Table_Styles[[#This Row],[Font Family]],IF(Table_Styles[[#This Row],[Font Family Default]]&lt;&gt;"",Table_Styles[[#This Row],[Font Family Default]],""))</f>
        <v>Open Sans</v>
      </c>
      <c r="G97" s="38"/>
      <c r="H97" s="38"/>
      <c r="I97" s="18" t="str">
        <f>IF(Table_Styles[[#This Row],[Font Size]]&lt;&gt;"",Table_Styles[[#This Row],[Font Size]],IF(Table_Styles[[#This Row],[Font Size Default]]&lt;&gt;"",Table_Styles[[#This Row],[Font Size Default]],""))</f>
        <v/>
      </c>
      <c r="J97" s="38"/>
      <c r="K97" s="38">
        <f>Settings_Styling_Font_Weight_Body_Text</f>
        <v>400</v>
      </c>
      <c r="L97" s="18">
        <f>IF(Table_Styles[[#This Row],[Font Weight]]&lt;&gt;"",Table_Styles[[#This Row],[Font Weight]],IF(Table_Styles[[#This Row],[Font Weight Default]]&lt;&gt;"",Table_Styles[[#This Row],[Font Weight Default]],""))</f>
        <v>400</v>
      </c>
      <c r="M97" s="38"/>
      <c r="N97" s="38" t="str">
        <f>Colour_Background_1</f>
        <v>#FFFFFF</v>
      </c>
      <c r="O97" s="18" t="str">
        <f>IF(Table_Styles[[#This Row],[Colour]]&lt;&gt;"",Table_Styles[[#This Row],[Colour]],IF(Table_Styles[[#This Row],[Colour Default]]&lt;&gt;"",Table_Styles[[#This Row],[Colour Default]],""))</f>
        <v>#FFFFFF</v>
      </c>
      <c r="P97" s="38"/>
      <c r="Q97" s="38" t="str">
        <f>Colour_Accent_2</f>
        <v>#042361</v>
      </c>
      <c r="R97" s="18" t="str">
        <f>IF(Table_Styles[[#This Row],[Background]]&lt;&gt;"",Table_Styles[[#This Row],[Background]],IF(Table_Styles[[#This Row],[Background Default]]&lt;&gt;"",Table_Styles[[#This Row],[Background Default]],""))</f>
        <v>#042361</v>
      </c>
      <c r="S97" s="38"/>
      <c r="T97" s="38"/>
      <c r="U97" s="18" t="str">
        <f>IF(Table_Styles[[#This Row],[Border]]&lt;&gt;"",Table_Styles[[#This Row],[Border]],IF(Table_Styles[[#This Row],[Border Default]]&lt;&gt;"",Table_Styles[[#This Row],[Border Default]],""))</f>
        <v/>
      </c>
      <c r="V97" s="38"/>
      <c r="W97" s="38"/>
      <c r="X97" s="18" t="str">
        <f>IF(Table_Styles[[#This Row],[Border Radius]]&lt;&gt;"",Table_Styles[[#This Row],[Border Radius]],IF(Table_Styles[[#This Row],[Border Radius Default]]&lt;&gt;"",Table_Styles[[#This Row],[Border Radius Default]],""))</f>
        <v/>
      </c>
      <c r="Y97" s="38"/>
      <c r="Z97" s="38"/>
      <c r="AA97" s="18" t="str">
        <f>IF(Table_Styles[[#This Row],[MT]]&lt;&gt;"",Table_Styles[[#This Row],[MT]],IF(Table_Styles[[#This Row],[MT Default]]&lt;&gt;"",Table_Styles[[#This Row],[MT Default]],""))</f>
        <v/>
      </c>
      <c r="AB97" s="38"/>
      <c r="AC97" s="38"/>
      <c r="AD97" s="18" t="str">
        <f>IF(Table_Styles[[#This Row],[MR]]&lt;&gt;"",Table_Styles[[#This Row],[MR]],IF(Table_Styles[[#This Row],[MR Default]]&lt;&gt;"",Table_Styles[[#This Row],[MR Default]],""))</f>
        <v/>
      </c>
      <c r="AE97" s="38"/>
      <c r="AF97" s="38"/>
      <c r="AG97" s="18" t="str">
        <f>IF(Table_Styles[[#This Row],[MB]]&lt;&gt;"",Table_Styles[[#This Row],[MB]],IF(Table_Styles[[#This Row],[MB Default]]&lt;&gt;"",Table_Styles[[#This Row],[MB Default]],""))</f>
        <v/>
      </c>
      <c r="AH97" s="38"/>
      <c r="AI97" s="38"/>
      <c r="AJ97" s="18" t="str">
        <f>IF(Table_Styles[[#This Row],[ML]]&lt;&gt;"",Table_Styles[[#This Row],[ML]],IF(Table_Styles[[#This Row],[ML Default]]&lt;&gt;"",Table_Styles[[#This Row],[ML Default]],""))</f>
        <v/>
      </c>
      <c r="AK97" s="38"/>
      <c r="AL97" s="38" t="s">
        <v>648</v>
      </c>
      <c r="AM97" s="18" t="str">
        <f>IF(Table_Styles[[#This Row],[PT]]&lt;&gt;"",Table_Styles[[#This Row],[PT]],IF(Table_Styles[[#This Row],[PT Default]]&lt;&gt;"",Table_Styles[[#This Row],[PT Default]],""))</f>
        <v>20px</v>
      </c>
      <c r="AN97" s="38"/>
      <c r="AO97" s="38" t="s">
        <v>648</v>
      </c>
      <c r="AP97" s="18" t="str">
        <f>IF(Table_Styles[[#This Row],[PR]]&lt;&gt;"",Table_Styles[[#This Row],[PR]],IF(Table_Styles[[#This Row],[PR Default]]&lt;&gt;"",Table_Styles[[#This Row],[PR Default]],""))</f>
        <v>20px</v>
      </c>
      <c r="AQ97" s="38"/>
      <c r="AR97" s="38" t="s">
        <v>648</v>
      </c>
      <c r="AS97" s="18" t="str">
        <f>IF(Table_Styles[[#This Row],[PB]]&lt;&gt;"",Table_Styles[[#This Row],[PB]],IF(Table_Styles[[#This Row],[PB Default]]&lt;&gt;"",Table_Styles[[#This Row],[PB Default]],""))</f>
        <v>20px</v>
      </c>
      <c r="AT97" s="38"/>
      <c r="AU97" s="38" t="s">
        <v>648</v>
      </c>
      <c r="AV97" s="18" t="str">
        <f>IF(Table_Styles[[#This Row],[PL]]&lt;&gt;"",Table_Styles[[#This Row],[PL]],IF(Table_Styles[[#This Row],[PL Default]]&lt;&gt;"",Table_Styles[[#This Row],[PL Default]],""))</f>
        <v>20px</v>
      </c>
      <c r="AW97" s="38"/>
      <c r="AX97" s="38"/>
      <c r="AY97" s="18" t="str">
        <f>IF(Table_Styles[[#This Row],[BT]]&lt;&gt;"",Table_Styles[[#This Row],[BT]],IF(Table_Styles[[#This Row],[BT Default]]&lt;&gt;"",Table_Styles[[#This Row],[BT Default]],""))</f>
        <v/>
      </c>
      <c r="AZ97" s="38"/>
      <c r="BA97" s="38"/>
      <c r="BB97" s="18" t="str">
        <f>IF(Table_Styles[[#This Row],[BR]]&lt;&gt;"",Table_Styles[[#This Row],[BR]],IF(Table_Styles[[#This Row],[BR Default]]&lt;&gt;"",Table_Styles[[#This Row],[BR Default]],""))</f>
        <v/>
      </c>
      <c r="BC97" s="38"/>
      <c r="BD97" s="38"/>
      <c r="BE97" s="18" t="str">
        <f>IF(Table_Styles[[#This Row],[BB]]&lt;&gt;"",Table_Styles[[#This Row],[BB]],IF(Table_Styles[[#This Row],[BB Default]]&lt;&gt;"",Table_Styles[[#This Row],[BB Default]],""))</f>
        <v/>
      </c>
      <c r="BF97" s="38"/>
      <c r="BG97" s="38"/>
      <c r="BH97" s="18" t="str">
        <f>IF(Table_Styles[[#This Row],[BL]]&lt;&gt;"",Table_Styles[[#This Row],[BL]],IF(Table_Styles[[#This Row],[BL Default]]&lt;&gt;"",Table_Styles[[#This Row],[BL Default]],""))</f>
        <v/>
      </c>
      <c r="BI97" s="38"/>
      <c r="BJ97" s="38"/>
      <c r="BK97" s="18" t="str">
        <f>IF(Table_Styles[[#This Row],[Width]]&lt;&gt;"",Table_Styles[[#This Row],[Width]],IF(Table_Styles[[#This Row],[Width Default]]&lt;&gt;"",Table_Styles[[#This Row],[Width Default]],""))</f>
        <v/>
      </c>
      <c r="BL97" s="38"/>
      <c r="BM97" s="38"/>
      <c r="BN97" s="18" t="str">
        <f>IF(Table_Styles[[#This Row],[Height]]&lt;&gt;"",Table_Styles[[#This Row],[Height]],IF(Table_Styles[[#This Row],[Height Default]]&lt;&gt;"",Table_Styles[[#This Row],[Height Default]],""))</f>
        <v/>
      </c>
      <c r="BO97" s="18"/>
      <c r="BP97" s="18"/>
      <c r="BQ97" s="18" t="str">
        <f>IF(Table_Styles[[#This Row],[Top]]&lt;&gt;"",Table_Styles[[#This Row],[Top]],IF(Table_Styles[[#This Row],[Top Default]]&lt;&gt;"",Table_Styles[[#This Row],[Top Default]],""))</f>
        <v/>
      </c>
      <c r="BR97" s="18"/>
      <c r="BS97" s="18"/>
      <c r="BT97" s="18" t="str">
        <f>IF(Table_Styles[[#This Row],[Right]]&lt;&gt;"",Table_Styles[[#This Row],[Right]],IF(Table_Styles[[#This Row],[Right Default]]&lt;&gt;"",Table_Styles[[#This Row],[Right Default]],""))</f>
        <v/>
      </c>
      <c r="BU97" s="18"/>
      <c r="BV97" s="18"/>
      <c r="BW97" s="18" t="str">
        <f>IF(Table_Styles[[#This Row],[Bottom]]&lt;&gt;"",Table_Styles[[#This Row],[Bottom]],IF(Table_Styles[[#This Row],[Bottom Default]]&lt;&gt;"",Table_Styles[[#This Row],[Bottom Default]],""))</f>
        <v/>
      </c>
      <c r="BX97" s="18"/>
      <c r="BY97" s="18"/>
      <c r="BZ97" s="18" t="str">
        <f>IF(Table_Styles[[#This Row],[Left]]&lt;&gt;"",Table_Styles[[#This Row],[Left]],IF(Table_Styles[[#This Row],[Left Default]]&lt;&gt;"",Table_Styles[[#This Row],[Left Default]],""))</f>
        <v/>
      </c>
      <c r="CA97" s="38"/>
      <c r="CB97" s="20" t="str">
        <f>IF(AND(Table_Styles[[#This Row],[Selector]]&lt;&gt;"",Table_Styles[[#This Row],[Font Family Used]]&lt;&gt;"",Table_Styles[[#This Row],[Font Weight Used]]&lt;&gt;""),Table_Styles[[#This Row],[Font Family Used]]&amp;" "&amp;Table_Styles[[#This Row],[Font Weight Used]],"")</f>
        <v>Open Sans 400</v>
      </c>
      <c r="CC97" s="20" t="str">
        <f ca="1">IF(AND(Table_Styles[[#This Row],[Selector]],COUNTIF(OFFSET(CC:CC,0,0,ROW()-1,1),"="&amp;Table_Styles[[#This Row],[Font]])=0),Table_Styles[[#This Row],[Font]],"")</f>
        <v/>
      </c>
      <c r="CD97" s="20" t="str">
        <f ca="1">IF(Table_Styles[[#This Row],[Unique Font]]&lt;&gt;"",
"{""fontFamily"":"""&amp;Table_Styles[[#This Row],[Font Family Used]]&amp;""",""fontWeight"":"&amp;Table_Styles[[#This Row],[Font Weight Used]]&amp;"}","")</f>
        <v/>
      </c>
      <c r="CE9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400;color: #FFFFFF;background: #042361;padding-top: 20px;padding-right: 20px;padding-bottom: 20px;padding-left: 20px</v>
      </c>
      <c r="CF97" s="20" t="str">
        <f>IF(AND(Table_Styles[[#This Row],[Selector]]&lt;&gt;"", Table_Styles[[#This Row],[Config Properties]]&lt;&gt;""),
Table_Styles[[#This Row],[Selector]]&amp;" { "&amp;Table_Styles[[#This Row],[Config Properties]]&amp;" }","")</f>
        <v>#sidebar .header { font-family: 'Open Sans';font-weight: 400;color: #FFFFFF;background: #042361;padding-top: 20px;padding-right: 20px;padding-bottom: 20px;padding-left: 20px }</v>
      </c>
      <c r="CG97" s="20" t="str">
        <f xml:space="preserve">
SUBSTITUTE(SUBSTITUTE(SUBSTITUTE(SUBSTITUTE(SUBSTITUTE(SUBSTITUTE(SUBSTITUTE(SUBSTITUTE(Table_Styles[[#This Row],[Config]],
" {","{"),
"{ ","{"),
" }","}"),
"} ","}"),
" ,",","),
", ",","),
" :",":"),
": ",":")</f>
        <v>#sidebar .header{font-family:'Open Sans';font-weight:400;color:#FFFFFF;background:#042361;padding-top:20px;padding-right:20px;padding-bottom:20px;padding-left:20px}</v>
      </c>
    </row>
    <row r="98" spans="2:85" ht="21" customHeight="1">
      <c r="B98" s="92" t="s">
        <v>631</v>
      </c>
      <c r="C98" s="92" t="s">
        <v>814</v>
      </c>
      <c r="D98" s="38"/>
      <c r="E98" s="38" t="str">
        <f>Settings_Styling_Font_Body_Text</f>
        <v>Open Sans</v>
      </c>
      <c r="F98" s="18" t="str">
        <f>IF(Table_Styles[[#This Row],[Font Family]]&lt;&gt;"",Table_Styles[[#This Row],[Font Family]],IF(Table_Styles[[#This Row],[Font Family Default]]&lt;&gt;"",Table_Styles[[#This Row],[Font Family Default]],""))</f>
        <v>Open Sans</v>
      </c>
      <c r="G98" s="38"/>
      <c r="H98" s="38"/>
      <c r="I98" s="18" t="str">
        <f>IF(Table_Styles[[#This Row],[Font Size]]&lt;&gt;"",Table_Styles[[#This Row],[Font Size]],IF(Table_Styles[[#This Row],[Font Size Default]]&lt;&gt;"",Table_Styles[[#This Row],[Font Size Default]],""))</f>
        <v/>
      </c>
      <c r="J98" s="38"/>
      <c r="K98" s="38">
        <f>Settings_Styling_Font_Weight_Body_Text</f>
        <v>400</v>
      </c>
      <c r="L98" s="18">
        <f>IF(Table_Styles[[#This Row],[Font Weight]]&lt;&gt;"",Table_Styles[[#This Row],[Font Weight]],IF(Table_Styles[[#This Row],[Font Weight Default]]&lt;&gt;"",Table_Styles[[#This Row],[Font Weight Default]],""))</f>
        <v>400</v>
      </c>
      <c r="M98" s="18" t="s">
        <v>529</v>
      </c>
      <c r="N98" s="38" t="str">
        <f>Colour_Background_1</f>
        <v>#FFFFFF</v>
      </c>
      <c r="O98" s="18" t="str">
        <f>IF(Table_Styles[[#This Row],[Colour]]&lt;&gt;"",Table_Styles[[#This Row],[Colour]],IF(Table_Styles[[#This Row],[Colour Default]]&lt;&gt;"",Table_Styles[[#This Row],[Colour Default]],""))</f>
        <v>#2F3132</v>
      </c>
      <c r="P98" s="38" t="s">
        <v>815</v>
      </c>
      <c r="Q98" s="38" t="str">
        <f>Colour_Foreground_1</f>
        <v>#2F3132</v>
      </c>
      <c r="R98" s="18" t="str">
        <f>IF(Table_Styles[[#This Row],[Background]]&lt;&gt;"",Table_Styles[[#This Row],[Background]],IF(Table_Styles[[#This Row],[Background Default]]&lt;&gt;"",Table_Styles[[#This Row],[Background Default]],""))</f>
        <v>#e0e0e0</v>
      </c>
      <c r="S98" s="38"/>
      <c r="T98" s="38"/>
      <c r="U98" s="18" t="str">
        <f>IF(Table_Styles[[#This Row],[Border]]&lt;&gt;"",Table_Styles[[#This Row],[Border]],IF(Table_Styles[[#This Row],[Border Default]]&lt;&gt;"",Table_Styles[[#This Row],[Border Default]],""))</f>
        <v/>
      </c>
      <c r="V98" s="38"/>
      <c r="W98" s="38"/>
      <c r="X98" s="18" t="str">
        <f>IF(Table_Styles[[#This Row],[Border Radius]]&lt;&gt;"",Table_Styles[[#This Row],[Border Radius]],IF(Table_Styles[[#This Row],[Border Radius Default]]&lt;&gt;"",Table_Styles[[#This Row],[Border Radius Default]],""))</f>
        <v/>
      </c>
      <c r="Y98" s="38"/>
      <c r="Z98" s="38"/>
      <c r="AA98" s="18" t="str">
        <f>IF(Table_Styles[[#This Row],[MT]]&lt;&gt;"",Table_Styles[[#This Row],[MT]],IF(Table_Styles[[#This Row],[MT Default]]&lt;&gt;"",Table_Styles[[#This Row],[MT Default]],""))</f>
        <v/>
      </c>
      <c r="AB98" s="38"/>
      <c r="AC98" s="38"/>
      <c r="AD98" s="18" t="str">
        <f>IF(Table_Styles[[#This Row],[MR]]&lt;&gt;"",Table_Styles[[#This Row],[MR]],IF(Table_Styles[[#This Row],[MR Default]]&lt;&gt;"",Table_Styles[[#This Row],[MR Default]],""))</f>
        <v/>
      </c>
      <c r="AE98" s="38"/>
      <c r="AF98" s="38"/>
      <c r="AG98" s="18" t="str">
        <f>IF(Table_Styles[[#This Row],[MB]]&lt;&gt;"",Table_Styles[[#This Row],[MB]],IF(Table_Styles[[#This Row],[MB Default]]&lt;&gt;"",Table_Styles[[#This Row],[MB Default]],""))</f>
        <v/>
      </c>
      <c r="AH98" s="38"/>
      <c r="AI98" s="38"/>
      <c r="AJ98" s="18" t="str">
        <f>IF(Table_Styles[[#This Row],[ML]]&lt;&gt;"",Table_Styles[[#This Row],[ML]],IF(Table_Styles[[#This Row],[ML Default]]&lt;&gt;"",Table_Styles[[#This Row],[ML Default]],""))</f>
        <v/>
      </c>
      <c r="AK98" s="38"/>
      <c r="AL98" s="38" t="s">
        <v>648</v>
      </c>
      <c r="AM98" s="18" t="str">
        <f>IF(Table_Styles[[#This Row],[PT]]&lt;&gt;"",Table_Styles[[#This Row],[PT]],IF(Table_Styles[[#This Row],[PT Default]]&lt;&gt;"",Table_Styles[[#This Row],[PT Default]],""))</f>
        <v>20px</v>
      </c>
      <c r="AN98" s="38"/>
      <c r="AO98" s="38" t="s">
        <v>648</v>
      </c>
      <c r="AP98" s="18" t="str">
        <f>IF(Table_Styles[[#This Row],[PR]]&lt;&gt;"",Table_Styles[[#This Row],[PR]],IF(Table_Styles[[#This Row],[PR Default]]&lt;&gt;"",Table_Styles[[#This Row],[PR Default]],""))</f>
        <v>20px</v>
      </c>
      <c r="AQ98" s="38"/>
      <c r="AR98" s="38" t="s">
        <v>648</v>
      </c>
      <c r="AS98" s="18" t="str">
        <f>IF(Table_Styles[[#This Row],[PB]]&lt;&gt;"",Table_Styles[[#This Row],[PB]],IF(Table_Styles[[#This Row],[PB Default]]&lt;&gt;"",Table_Styles[[#This Row],[PB Default]],""))</f>
        <v>20px</v>
      </c>
      <c r="AT98" s="38"/>
      <c r="AU98" s="38" t="s">
        <v>648</v>
      </c>
      <c r="AV98" s="18" t="str">
        <f>IF(Table_Styles[[#This Row],[PL]]&lt;&gt;"",Table_Styles[[#This Row],[PL]],IF(Table_Styles[[#This Row],[PL Default]]&lt;&gt;"",Table_Styles[[#This Row],[PL Default]],""))</f>
        <v>20px</v>
      </c>
      <c r="AW98" s="38"/>
      <c r="AX98" s="38"/>
      <c r="AY98" s="18" t="str">
        <f>IF(Table_Styles[[#This Row],[BT]]&lt;&gt;"",Table_Styles[[#This Row],[BT]],IF(Table_Styles[[#This Row],[BT Default]]&lt;&gt;"",Table_Styles[[#This Row],[BT Default]],""))</f>
        <v/>
      </c>
      <c r="AZ98" s="38"/>
      <c r="BA98" s="38"/>
      <c r="BB98" s="18" t="str">
        <f>IF(Table_Styles[[#This Row],[BR]]&lt;&gt;"",Table_Styles[[#This Row],[BR]],IF(Table_Styles[[#This Row],[BR Default]]&lt;&gt;"",Table_Styles[[#This Row],[BR Default]],""))</f>
        <v/>
      </c>
      <c r="BC98" s="38"/>
      <c r="BD98" s="38"/>
      <c r="BE98" s="18" t="str">
        <f>IF(Table_Styles[[#This Row],[BB]]&lt;&gt;"",Table_Styles[[#This Row],[BB]],IF(Table_Styles[[#This Row],[BB Default]]&lt;&gt;"",Table_Styles[[#This Row],[BB Default]],""))</f>
        <v/>
      </c>
      <c r="BF98" s="38"/>
      <c r="BG98" s="38"/>
      <c r="BH98" s="18" t="str">
        <f>IF(Table_Styles[[#This Row],[BL]]&lt;&gt;"",Table_Styles[[#This Row],[BL]],IF(Table_Styles[[#This Row],[BL Default]]&lt;&gt;"",Table_Styles[[#This Row],[BL Default]],""))</f>
        <v/>
      </c>
      <c r="BI98" s="38"/>
      <c r="BJ98" s="38"/>
      <c r="BK98" s="18" t="str">
        <f>IF(Table_Styles[[#This Row],[Width]]&lt;&gt;"",Table_Styles[[#This Row],[Width]],IF(Table_Styles[[#This Row],[Width Default]]&lt;&gt;"",Table_Styles[[#This Row],[Width Default]],""))</f>
        <v/>
      </c>
      <c r="BL98" s="38"/>
      <c r="BM98" s="38"/>
      <c r="BN98" s="18" t="str">
        <f>IF(Table_Styles[[#This Row],[Height]]&lt;&gt;"",Table_Styles[[#This Row],[Height]],IF(Table_Styles[[#This Row],[Height Default]]&lt;&gt;"",Table_Styles[[#This Row],[Height Default]],""))</f>
        <v/>
      </c>
      <c r="BO98" s="18"/>
      <c r="BP98" s="18"/>
      <c r="BQ98" s="18" t="str">
        <f>IF(Table_Styles[[#This Row],[Top]]&lt;&gt;"",Table_Styles[[#This Row],[Top]],IF(Table_Styles[[#This Row],[Top Default]]&lt;&gt;"",Table_Styles[[#This Row],[Top Default]],""))</f>
        <v/>
      </c>
      <c r="BR98" s="18"/>
      <c r="BS98" s="18"/>
      <c r="BT98" s="18" t="str">
        <f>IF(Table_Styles[[#This Row],[Right]]&lt;&gt;"",Table_Styles[[#This Row],[Right]],IF(Table_Styles[[#This Row],[Right Default]]&lt;&gt;"",Table_Styles[[#This Row],[Right Default]],""))</f>
        <v/>
      </c>
      <c r="BU98" s="18"/>
      <c r="BV98" s="18"/>
      <c r="BW98" s="18" t="str">
        <f>IF(Table_Styles[[#This Row],[Bottom]]&lt;&gt;"",Table_Styles[[#This Row],[Bottom]],IF(Table_Styles[[#This Row],[Bottom Default]]&lt;&gt;"",Table_Styles[[#This Row],[Bottom Default]],""))</f>
        <v/>
      </c>
      <c r="BX98" s="18"/>
      <c r="BY98" s="18"/>
      <c r="BZ98" s="18" t="str">
        <f>IF(Table_Styles[[#This Row],[Left]]&lt;&gt;"",Table_Styles[[#This Row],[Left]],IF(Table_Styles[[#This Row],[Left Default]]&lt;&gt;"",Table_Styles[[#This Row],[Left Default]],""))</f>
        <v/>
      </c>
      <c r="CA98" s="38"/>
      <c r="CB98" s="20" t="str">
        <f>IF(AND(Table_Styles[[#This Row],[Selector]]&lt;&gt;"",Table_Styles[[#This Row],[Font Family Used]]&lt;&gt;"",Table_Styles[[#This Row],[Font Weight Used]]&lt;&gt;""),Table_Styles[[#This Row],[Font Family Used]]&amp;" "&amp;Table_Styles[[#This Row],[Font Weight Used]],"")</f>
        <v>Open Sans 400</v>
      </c>
      <c r="CC98" s="20" t="str">
        <f ca="1">IF(AND(Table_Styles[[#This Row],[Selector]],COUNTIF(OFFSET(CC:CC,0,0,ROW()-1,1),"="&amp;Table_Styles[[#This Row],[Font]])=0),Table_Styles[[#This Row],[Font]],"")</f>
        <v/>
      </c>
      <c r="CD98" s="20" t="str">
        <f ca="1">IF(Table_Styles[[#This Row],[Unique Font]]&lt;&gt;"",
"{""fontFamily"":"""&amp;Table_Styles[[#This Row],[Font Family Used]]&amp;""",""fontWeight"":"&amp;Table_Styles[[#This Row],[Font Weight Used]]&amp;"}","")</f>
        <v/>
      </c>
      <c r="CE9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400;color: #2F3132;background: #e0e0e0;padding-top: 20px;padding-right: 20px;padding-bottom: 20px;padding-left: 20px</v>
      </c>
      <c r="CF98" s="20" t="str">
        <f>IF(AND(Table_Styles[[#This Row],[Selector]]&lt;&gt;"", Table_Styles[[#This Row],[Config Properties]]&lt;&gt;""),
Table_Styles[[#This Row],[Selector]]&amp;" { "&amp;Table_Styles[[#This Row],[Config Properties]]&amp;" }","")</f>
        <v>#sidebar .body { font-family: 'Open Sans';font-weight: 400;color: #2F3132;background: #e0e0e0;padding-top: 20px;padding-right: 20px;padding-bottom: 20px;padding-left: 20px }</v>
      </c>
      <c r="CG98" s="20" t="str">
        <f xml:space="preserve">
SUBSTITUTE(SUBSTITUTE(SUBSTITUTE(SUBSTITUTE(SUBSTITUTE(SUBSTITUTE(SUBSTITUTE(SUBSTITUTE(Table_Styles[[#This Row],[Config]],
" {","{"),
"{ ","{"),
" }","}"),
"} ","}"),
" ,",","),
", ",","),
" :",":"),
": ",":")</f>
        <v>#sidebar .body{font-family:'Open Sans';font-weight:400;color:#2F3132;background:#e0e0e0;padding-top:20px;padding-right:20px;padding-bottom:20px;padding-left:20px}</v>
      </c>
    </row>
    <row r="99" spans="2:85" ht="21" customHeight="1">
      <c r="B99" s="20" t="s">
        <v>816</v>
      </c>
      <c r="C99" s="92" t="s">
        <v>817</v>
      </c>
      <c r="D99" s="55"/>
      <c r="E99" s="38" t="str">
        <f>Settings_Styling_Font_Body_Text</f>
        <v>Open Sans</v>
      </c>
      <c r="F99" s="18" t="str">
        <f>IF(Table_Styles[[#This Row],[Font Family]]&lt;&gt;"",Table_Styles[[#This Row],[Font Family]],IF(Table_Styles[[#This Row],[Font Family Default]]&lt;&gt;"",Table_Styles[[#This Row],[Font Family Default]],""))</f>
        <v>Open Sans</v>
      </c>
      <c r="G99" s="55"/>
      <c r="H99" s="38"/>
      <c r="I99" s="18" t="str">
        <f>IF(Table_Styles[[#This Row],[Font Size]]&lt;&gt;"",Table_Styles[[#This Row],[Font Size]],IF(Table_Styles[[#This Row],[Font Size Default]]&lt;&gt;"",Table_Styles[[#This Row],[Font Size Default]],""))</f>
        <v/>
      </c>
      <c r="J99" s="55"/>
      <c r="K99" s="38">
        <f>Settings_Styling_Font_Weight_Body_Text</f>
        <v>400</v>
      </c>
      <c r="L99" s="18">
        <f>IF(Table_Styles[[#This Row],[Font Weight]]&lt;&gt;"",Table_Styles[[#This Row],[Font Weight]],IF(Table_Styles[[#This Row],[Font Weight Default]]&lt;&gt;"",Table_Styles[[#This Row],[Font Weight Default]],""))</f>
        <v>400</v>
      </c>
      <c r="M99" s="18" t="s">
        <v>529</v>
      </c>
      <c r="N99" s="38" t="str">
        <f>Colour_Background_1</f>
        <v>#FFFFFF</v>
      </c>
      <c r="O99" s="18" t="str">
        <f>IF(Table_Styles[[#This Row],[Colour]]&lt;&gt;"",Table_Styles[[#This Row],[Colour]],IF(Table_Styles[[#This Row],[Colour Default]]&lt;&gt;"",Table_Styles[[#This Row],[Colour Default]],""))</f>
        <v>#2F3132</v>
      </c>
      <c r="P99" s="55"/>
      <c r="Q99" s="38" t="str">
        <f>Colour_Foreground_1</f>
        <v>#2F3132</v>
      </c>
      <c r="R99" s="18" t="str">
        <f>IF(Table_Styles[[#This Row],[Background]]&lt;&gt;"",Table_Styles[[#This Row],[Background]],IF(Table_Styles[[#This Row],[Background Default]]&lt;&gt;"",Table_Styles[[#This Row],[Background Default]],""))</f>
        <v>#2F3132</v>
      </c>
      <c r="S99" s="55"/>
      <c r="T99" s="38"/>
      <c r="U99" s="18" t="str">
        <f>IF(Table_Styles[[#This Row],[Border]]&lt;&gt;"",Table_Styles[[#This Row],[Border]],IF(Table_Styles[[#This Row],[Border Default]]&lt;&gt;"",Table_Styles[[#This Row],[Border Default]],""))</f>
        <v/>
      </c>
      <c r="V99" s="38"/>
      <c r="W99" s="38"/>
      <c r="X99" s="18" t="str">
        <f>IF(Table_Styles[[#This Row],[Border Radius]]&lt;&gt;"",Table_Styles[[#This Row],[Border Radius]],IF(Table_Styles[[#This Row],[Border Radius Default]]&lt;&gt;"",Table_Styles[[#This Row],[Border Radius Default]],""))</f>
        <v/>
      </c>
      <c r="Y99" s="55"/>
      <c r="Z99" s="38"/>
      <c r="AA99" s="18" t="str">
        <f>IF(Table_Styles[[#This Row],[MT]]&lt;&gt;"",Table_Styles[[#This Row],[MT]],IF(Table_Styles[[#This Row],[MT Default]]&lt;&gt;"",Table_Styles[[#This Row],[MT Default]],""))</f>
        <v/>
      </c>
      <c r="AB99" s="55"/>
      <c r="AC99" s="38"/>
      <c r="AD99" s="18" t="str">
        <f>IF(Table_Styles[[#This Row],[MR]]&lt;&gt;"",Table_Styles[[#This Row],[MR]],IF(Table_Styles[[#This Row],[MR Default]]&lt;&gt;"",Table_Styles[[#This Row],[MR Default]],""))</f>
        <v/>
      </c>
      <c r="AE99" s="55"/>
      <c r="AF99" s="38"/>
      <c r="AG99" s="18" t="str">
        <f>IF(Table_Styles[[#This Row],[MB]]&lt;&gt;"",Table_Styles[[#This Row],[MB]],IF(Table_Styles[[#This Row],[MB Default]]&lt;&gt;"",Table_Styles[[#This Row],[MB Default]],""))</f>
        <v/>
      </c>
      <c r="AH99" s="55"/>
      <c r="AI99" s="38"/>
      <c r="AJ99" s="18" t="str">
        <f>IF(Table_Styles[[#This Row],[ML]]&lt;&gt;"",Table_Styles[[#This Row],[ML]],IF(Table_Styles[[#This Row],[ML Default]]&lt;&gt;"",Table_Styles[[#This Row],[ML Default]],""))</f>
        <v/>
      </c>
      <c r="AK99" s="55"/>
      <c r="AL99" s="38" t="s">
        <v>648</v>
      </c>
      <c r="AM99" s="18" t="str">
        <f>IF(Table_Styles[[#This Row],[PT]]&lt;&gt;"",Table_Styles[[#This Row],[PT]],IF(Table_Styles[[#This Row],[PT Default]]&lt;&gt;"",Table_Styles[[#This Row],[PT Default]],""))</f>
        <v>20px</v>
      </c>
      <c r="AN99" s="55"/>
      <c r="AO99" s="38" t="s">
        <v>648</v>
      </c>
      <c r="AP99" s="18" t="str">
        <f>IF(Table_Styles[[#This Row],[PR]]&lt;&gt;"",Table_Styles[[#This Row],[PR]],IF(Table_Styles[[#This Row],[PR Default]]&lt;&gt;"",Table_Styles[[#This Row],[PR Default]],""))</f>
        <v>20px</v>
      </c>
      <c r="AQ99" s="55"/>
      <c r="AR99" s="38" t="s">
        <v>648</v>
      </c>
      <c r="AS99" s="18" t="str">
        <f>IF(Table_Styles[[#This Row],[PB]]&lt;&gt;"",Table_Styles[[#This Row],[PB]],IF(Table_Styles[[#This Row],[PB Default]]&lt;&gt;"",Table_Styles[[#This Row],[PB Default]],""))</f>
        <v>20px</v>
      </c>
      <c r="AT99" s="55"/>
      <c r="AU99" s="38" t="s">
        <v>648</v>
      </c>
      <c r="AV99" s="18" t="str">
        <f>IF(Table_Styles[[#This Row],[PL]]&lt;&gt;"",Table_Styles[[#This Row],[PL]],IF(Table_Styles[[#This Row],[PL Default]]&lt;&gt;"",Table_Styles[[#This Row],[PL Default]],""))</f>
        <v>20px</v>
      </c>
      <c r="AW99" s="55"/>
      <c r="AX99" s="18" t="str">
        <f>"1px solid "&amp;Colour_Foreground_2</f>
        <v>1px solid #394249</v>
      </c>
      <c r="AY99" s="18" t="str">
        <f>IF(Table_Styles[[#This Row],[BT]]&lt;&gt;"",Table_Styles[[#This Row],[BT]],IF(Table_Styles[[#This Row],[BT Default]]&lt;&gt;"",Table_Styles[[#This Row],[BT Default]],""))</f>
        <v>1px solid #394249</v>
      </c>
      <c r="AZ99" s="55"/>
      <c r="BA99" s="38"/>
      <c r="BB99" s="18" t="str">
        <f>IF(Table_Styles[[#This Row],[BR]]&lt;&gt;"",Table_Styles[[#This Row],[BR]],IF(Table_Styles[[#This Row],[BR Default]]&lt;&gt;"",Table_Styles[[#This Row],[BR Default]],""))</f>
        <v/>
      </c>
      <c r="BC99" s="55"/>
      <c r="BD99" s="38"/>
      <c r="BE99" s="18" t="str">
        <f>IF(Table_Styles[[#This Row],[BB]]&lt;&gt;"",Table_Styles[[#This Row],[BB]],IF(Table_Styles[[#This Row],[BB Default]]&lt;&gt;"",Table_Styles[[#This Row],[BB Default]],""))</f>
        <v/>
      </c>
      <c r="BF99" s="55"/>
      <c r="BG99" s="38"/>
      <c r="BH99" s="18" t="str">
        <f>IF(Table_Styles[[#This Row],[BL]]&lt;&gt;"",Table_Styles[[#This Row],[BL]],IF(Table_Styles[[#This Row],[BL Default]]&lt;&gt;"",Table_Styles[[#This Row],[BL Default]],""))</f>
        <v/>
      </c>
      <c r="BI99" s="38"/>
      <c r="BJ99" s="38"/>
      <c r="BK99" s="18" t="str">
        <f>IF(Table_Styles[[#This Row],[Width]]&lt;&gt;"",Table_Styles[[#This Row],[Width]],IF(Table_Styles[[#This Row],[Width Default]]&lt;&gt;"",Table_Styles[[#This Row],[Width Default]],""))</f>
        <v/>
      </c>
      <c r="BL99" s="38"/>
      <c r="BM99" s="38"/>
      <c r="BN99" s="18" t="str">
        <f>IF(Table_Styles[[#This Row],[Height]]&lt;&gt;"",Table_Styles[[#This Row],[Height]],IF(Table_Styles[[#This Row],[Height Default]]&lt;&gt;"",Table_Styles[[#This Row],[Height Default]],""))</f>
        <v/>
      </c>
      <c r="BO99" s="18"/>
      <c r="BP99" s="18"/>
      <c r="BQ99" s="18" t="str">
        <f>IF(Table_Styles[[#This Row],[Top]]&lt;&gt;"",Table_Styles[[#This Row],[Top]],IF(Table_Styles[[#This Row],[Top Default]]&lt;&gt;"",Table_Styles[[#This Row],[Top Default]],""))</f>
        <v/>
      </c>
      <c r="BR99" s="18"/>
      <c r="BS99" s="18"/>
      <c r="BT99" s="18" t="str">
        <f>IF(Table_Styles[[#This Row],[Right]]&lt;&gt;"",Table_Styles[[#This Row],[Right]],IF(Table_Styles[[#This Row],[Right Default]]&lt;&gt;"",Table_Styles[[#This Row],[Right Default]],""))</f>
        <v/>
      </c>
      <c r="BU99" s="18"/>
      <c r="BV99" s="18"/>
      <c r="BW99" s="18" t="str">
        <f>IF(Table_Styles[[#This Row],[Bottom]]&lt;&gt;"",Table_Styles[[#This Row],[Bottom]],IF(Table_Styles[[#This Row],[Bottom Default]]&lt;&gt;"",Table_Styles[[#This Row],[Bottom Default]],""))</f>
        <v/>
      </c>
      <c r="BX99" s="18"/>
      <c r="BY99" s="18"/>
      <c r="BZ99" s="18" t="str">
        <f>IF(Table_Styles[[#This Row],[Left]]&lt;&gt;"",Table_Styles[[#This Row],[Left]],IF(Table_Styles[[#This Row],[Left Default]]&lt;&gt;"",Table_Styles[[#This Row],[Left Default]],""))</f>
        <v/>
      </c>
      <c r="CA99" s="55"/>
      <c r="CB99" s="20" t="str">
        <f>IF(AND(Table_Styles[[#This Row],[Selector]]&lt;&gt;"",Table_Styles[[#This Row],[Font Family Used]]&lt;&gt;"",Table_Styles[[#This Row],[Font Weight Used]]&lt;&gt;""),Table_Styles[[#This Row],[Font Family Used]]&amp;" "&amp;Table_Styles[[#This Row],[Font Weight Used]],"")</f>
        <v>Open Sans 400</v>
      </c>
      <c r="CC99" s="20" t="str">
        <f ca="1">IF(AND(Table_Styles[[#This Row],[Selector]],COUNTIF(OFFSET(CC:CC,0,0,ROW()-1,1),"="&amp;Table_Styles[[#This Row],[Font]])=0),Table_Styles[[#This Row],[Font]],"")</f>
        <v/>
      </c>
      <c r="CD99" s="20" t="str">
        <f ca="1">IF(Table_Styles[[#This Row],[Unique Font]]&lt;&gt;"",
"{""fontFamily"":"""&amp;Table_Styles[[#This Row],[Font Family Used]]&amp;""",""fontWeight"":"&amp;Table_Styles[[#This Row],[Font Weight Used]]&amp;"}","")</f>
        <v/>
      </c>
      <c r="CE9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Sans';font-weight: 400;color: #2F3132;background: #2F3132;padding-top: 20px;padding-right: 20px;padding-bottom: 20px;padding-left: 20px;border-top: 1px solid #394249</v>
      </c>
      <c r="CF99" s="20" t="str">
        <f>IF(AND(Table_Styles[[#This Row],[Selector]]&lt;&gt;"", Table_Styles[[#This Row],[Config Properties]]&lt;&gt;""),
Table_Styles[[#This Row],[Selector]]&amp;" { "&amp;Table_Styles[[#This Row],[Config Properties]]&amp;" }","")</f>
        <v>#sidebar .footer { font-family: 'Open Sans';font-weight: 400;color: #2F3132;background: #2F3132;padding-top: 20px;padding-right: 20px;padding-bottom: 20px;padding-left: 20px;border-top: 1px solid #394249 }</v>
      </c>
      <c r="CG99" s="20" t="str">
        <f xml:space="preserve">
SUBSTITUTE(SUBSTITUTE(SUBSTITUTE(SUBSTITUTE(SUBSTITUTE(SUBSTITUTE(SUBSTITUTE(SUBSTITUTE(Table_Styles[[#This Row],[Config]],
" {","{"),
"{ ","{"),
" }","}"),
"} ","}"),
" ,",","),
", ",","),
" :",":"),
": ",":")</f>
        <v>#sidebar .footer{font-family:'Open Sans';font-weight:400;color:#2F3132;background:#2F3132;padding-top:20px;padding-right:20px;padding-bottom:20px;padding-left:20px;border-top:1px solid #394249}</v>
      </c>
    </row>
    <row r="100" spans="2:85" ht="21" customHeight="1">
      <c r="B100" s="20" t="s">
        <v>19</v>
      </c>
      <c r="C100" s="41" t="s">
        <v>818</v>
      </c>
      <c r="D100" s="38"/>
      <c r="E100" s="38" t="str">
        <f>Settings_Styling_Font_Body_Text</f>
        <v>Open Sans</v>
      </c>
      <c r="F100" s="18" t="str">
        <f>IF(Table_Styles[[#This Row],[Font Family]]&lt;&gt;"",Table_Styles[[#This Row],[Font Family]],IF(Table_Styles[[#This Row],[Font Family Default]]&lt;&gt;"",Table_Styles[[#This Row],[Font Family Default]],""))</f>
        <v>Open Sans</v>
      </c>
      <c r="G100" s="38"/>
      <c r="H100" s="94" t="s">
        <v>749</v>
      </c>
      <c r="I100" s="18" t="str">
        <f>IF(Table_Styles[[#This Row],[Font Size]]&lt;&gt;"",Table_Styles[[#This Row],[Font Size]],IF(Table_Styles[[#This Row],[Font Size Default]]&lt;&gt;"",Table_Styles[[#This Row],[Font Size Default]],""))</f>
        <v>16px</v>
      </c>
      <c r="J100" s="38"/>
      <c r="K100" s="38">
        <f>Settings_Styling_Font_Weight_Labels</f>
        <v>700</v>
      </c>
      <c r="L100" s="18">
        <f>IF(Table_Styles[[#This Row],[Font Weight]]&lt;&gt;"",Table_Styles[[#This Row],[Font Weight]],IF(Table_Styles[[#This Row],[Font Weight Default]]&lt;&gt;"",Table_Styles[[#This Row],[Font Weight Default]],""))</f>
        <v>700</v>
      </c>
      <c r="M100" s="18" t="s">
        <v>529</v>
      </c>
      <c r="N100" s="38" t="str">
        <f>Colour_Background_1</f>
        <v>#FFFFFF</v>
      </c>
      <c r="O100" s="18" t="str">
        <f>IF(Table_Styles[[#This Row],[Colour]]&lt;&gt;"",Table_Styles[[#This Row],[Colour]],IF(Table_Styles[[#This Row],[Colour Default]]&lt;&gt;"",Table_Styles[[#This Row],[Colour Default]],""))</f>
        <v>#2F3132</v>
      </c>
      <c r="P100" s="38"/>
      <c r="Q100" s="38"/>
      <c r="R100" s="18" t="str">
        <f>IF(Table_Styles[[#This Row],[Background]]&lt;&gt;"",Table_Styles[[#This Row],[Background]],IF(Table_Styles[[#This Row],[Background Default]]&lt;&gt;"",Table_Styles[[#This Row],[Background Default]],""))</f>
        <v/>
      </c>
      <c r="S100" s="38"/>
      <c r="T100" s="38"/>
      <c r="U100" s="18" t="str">
        <f>IF(Table_Styles[[#This Row],[Border]]&lt;&gt;"",Table_Styles[[#This Row],[Border]],IF(Table_Styles[[#This Row],[Border Default]]&lt;&gt;"",Table_Styles[[#This Row],[Border Default]],""))</f>
        <v/>
      </c>
      <c r="V100" s="38"/>
      <c r="W100" s="38"/>
      <c r="X100" s="18" t="str">
        <f>IF(Table_Styles[[#This Row],[Border Radius]]&lt;&gt;"",Table_Styles[[#This Row],[Border Radius]],IF(Table_Styles[[#This Row],[Border Radius Default]]&lt;&gt;"",Table_Styles[[#This Row],[Border Radius Default]],""))</f>
        <v/>
      </c>
      <c r="Y100" s="38"/>
      <c r="Z100" s="38">
        <v>0</v>
      </c>
      <c r="AA100" s="18">
        <f>IF(Table_Styles[[#This Row],[MT]]&lt;&gt;"",Table_Styles[[#This Row],[MT]],IF(Table_Styles[[#This Row],[MT Default]]&lt;&gt;"",Table_Styles[[#This Row],[MT Default]],""))</f>
        <v>0</v>
      </c>
      <c r="AB100" s="38"/>
      <c r="AC100" s="38"/>
      <c r="AD100" s="18" t="str">
        <f>IF(Table_Styles[[#This Row],[MR]]&lt;&gt;"",Table_Styles[[#This Row],[MR]],IF(Table_Styles[[#This Row],[MR Default]]&lt;&gt;"",Table_Styles[[#This Row],[MR Default]],""))</f>
        <v/>
      </c>
      <c r="AE100" s="38"/>
      <c r="AF100" s="38" t="s">
        <v>661</v>
      </c>
      <c r="AG100" s="18" t="str">
        <f>IF(Table_Styles[[#This Row],[MB]]&lt;&gt;"",Table_Styles[[#This Row],[MB]],IF(Table_Styles[[#This Row],[MB Default]]&lt;&gt;"",Table_Styles[[#This Row],[MB Default]],""))</f>
        <v>5px</v>
      </c>
      <c r="AH100" s="38"/>
      <c r="AI100" s="38"/>
      <c r="AJ100" s="18" t="str">
        <f>IF(Table_Styles[[#This Row],[ML]]&lt;&gt;"",Table_Styles[[#This Row],[ML]],IF(Table_Styles[[#This Row],[ML Default]]&lt;&gt;"",Table_Styles[[#This Row],[ML Default]],""))</f>
        <v/>
      </c>
      <c r="AK100" s="38"/>
      <c r="AL100" s="38"/>
      <c r="AM100" s="18" t="str">
        <f>IF(Table_Styles[[#This Row],[PT]]&lt;&gt;"",Table_Styles[[#This Row],[PT]],IF(Table_Styles[[#This Row],[PT Default]]&lt;&gt;"",Table_Styles[[#This Row],[PT Default]],""))</f>
        <v/>
      </c>
      <c r="AN100" s="38"/>
      <c r="AO100" s="38"/>
      <c r="AP100" s="18" t="str">
        <f>IF(Table_Styles[[#This Row],[PR]]&lt;&gt;"",Table_Styles[[#This Row],[PR]],IF(Table_Styles[[#This Row],[PR Default]]&lt;&gt;"",Table_Styles[[#This Row],[PR Default]],""))</f>
        <v/>
      </c>
      <c r="AQ100" s="38"/>
      <c r="AR100" s="38"/>
      <c r="AS100" s="18" t="str">
        <f>IF(Table_Styles[[#This Row],[PB]]&lt;&gt;"",Table_Styles[[#This Row],[PB]],IF(Table_Styles[[#This Row],[PB Default]]&lt;&gt;"",Table_Styles[[#This Row],[PB Default]],""))</f>
        <v/>
      </c>
      <c r="AT100" s="38"/>
      <c r="AU100" s="38"/>
      <c r="AV100" s="18" t="str">
        <f>IF(Table_Styles[[#This Row],[PL]]&lt;&gt;"",Table_Styles[[#This Row],[PL]],IF(Table_Styles[[#This Row],[PL Default]]&lt;&gt;"",Table_Styles[[#This Row],[PL Default]],""))</f>
        <v/>
      </c>
      <c r="AW100" s="38"/>
      <c r="AX100" s="38"/>
      <c r="AY100" s="18" t="str">
        <f>IF(Table_Styles[[#This Row],[BT]]&lt;&gt;"",Table_Styles[[#This Row],[BT]],IF(Table_Styles[[#This Row],[BT Default]]&lt;&gt;"",Table_Styles[[#This Row],[BT Default]],""))</f>
        <v/>
      </c>
      <c r="AZ100" s="38"/>
      <c r="BA100" s="38"/>
      <c r="BB100" s="18" t="str">
        <f>IF(Table_Styles[[#This Row],[BR]]&lt;&gt;"",Table_Styles[[#This Row],[BR]],IF(Table_Styles[[#This Row],[BR Default]]&lt;&gt;"",Table_Styles[[#This Row],[BR Default]],""))</f>
        <v/>
      </c>
      <c r="BC100" s="38"/>
      <c r="BD100" s="38"/>
      <c r="BE100" s="18" t="str">
        <f>IF(Table_Styles[[#This Row],[BB]]&lt;&gt;"",Table_Styles[[#This Row],[BB]],IF(Table_Styles[[#This Row],[BB Default]]&lt;&gt;"",Table_Styles[[#This Row],[BB Default]],""))</f>
        <v/>
      </c>
      <c r="BF100" s="38"/>
      <c r="BG100" s="38"/>
      <c r="BH100" s="18" t="str">
        <f>IF(Table_Styles[[#This Row],[BL]]&lt;&gt;"",Table_Styles[[#This Row],[BL]],IF(Table_Styles[[#This Row],[BL Default]]&lt;&gt;"",Table_Styles[[#This Row],[BL Default]],""))</f>
        <v/>
      </c>
      <c r="BI100" s="38"/>
      <c r="BJ100" s="38"/>
      <c r="BK100" s="18" t="str">
        <f>IF(Table_Styles[[#This Row],[Width]]&lt;&gt;"",Table_Styles[[#This Row],[Width]],IF(Table_Styles[[#This Row],[Width Default]]&lt;&gt;"",Table_Styles[[#This Row],[Width Default]],""))</f>
        <v/>
      </c>
      <c r="BL100" s="38"/>
      <c r="BM100" s="38"/>
      <c r="BN100" s="18" t="str">
        <f>IF(Table_Styles[[#This Row],[Height]]&lt;&gt;"",Table_Styles[[#This Row],[Height]],IF(Table_Styles[[#This Row],[Height Default]]&lt;&gt;"",Table_Styles[[#This Row],[Height Default]],""))</f>
        <v/>
      </c>
      <c r="BO100" s="18"/>
      <c r="BP100" s="18"/>
      <c r="BQ100" s="18" t="str">
        <f>IF(Table_Styles[[#This Row],[Top]]&lt;&gt;"",Table_Styles[[#This Row],[Top]],IF(Table_Styles[[#This Row],[Top Default]]&lt;&gt;"",Table_Styles[[#This Row],[Top Default]],""))</f>
        <v/>
      </c>
      <c r="BR100" s="18"/>
      <c r="BS100" s="18"/>
      <c r="BT100" s="18" t="str">
        <f>IF(Table_Styles[[#This Row],[Right]]&lt;&gt;"",Table_Styles[[#This Row],[Right]],IF(Table_Styles[[#This Row],[Right Default]]&lt;&gt;"",Table_Styles[[#This Row],[Right Default]],""))</f>
        <v/>
      </c>
      <c r="BU100" s="18"/>
      <c r="BV100" s="18"/>
      <c r="BW100" s="18" t="str">
        <f>IF(Table_Styles[[#This Row],[Bottom]]&lt;&gt;"",Table_Styles[[#This Row],[Bottom]],IF(Table_Styles[[#This Row],[Bottom Default]]&lt;&gt;"",Table_Styles[[#This Row],[Bottom Default]],""))</f>
        <v/>
      </c>
      <c r="BX100" s="18"/>
      <c r="BY100" s="18"/>
      <c r="BZ100" s="18" t="str">
        <f>IF(Table_Styles[[#This Row],[Left]]&lt;&gt;"",Table_Styles[[#This Row],[Left]],IF(Table_Styles[[#This Row],[Left Default]]&lt;&gt;"",Table_Styles[[#This Row],[Left Default]],""))</f>
        <v/>
      </c>
      <c r="CA100" s="38"/>
      <c r="CB100" s="20" t="str">
        <f>IF(AND(Table_Styles[[#This Row],[Selector]]&lt;&gt;"",Table_Styles[[#This Row],[Font Family Used]]&lt;&gt;"",Table_Styles[[#This Row],[Font Weight Used]]&lt;&gt;""),Table_Styles[[#This Row],[Font Family Used]]&amp;" "&amp;Table_Styles[[#This Row],[Font Weight Used]],"")</f>
        <v>Open Sans 700</v>
      </c>
      <c r="CC100" s="20" t="str">
        <f ca="1">IF(AND(Table_Styles[[#This Row],[Selector]],COUNTIF(OFFSET(CC:CC,0,0,ROW()-1,1),"="&amp;Table_Styles[[#This Row],[Font]])=0),Table_Styles[[#This Row],[Font]],"")</f>
        <v/>
      </c>
      <c r="CD100" s="20" t="str">
        <f ca="1">IF(Table_Styles[[#This Row],[Unique Font]]&lt;&gt;"",
"{""fontFamily"":"""&amp;Table_Styles[[#This Row],[Font Family Used]]&amp;""",""fontWeight"":"&amp;Table_Styles[[#This Row],[Font Weight Used]]&amp;"}","")</f>
        <v/>
      </c>
      <c r="CE10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16px;font-weight: 700;color: #2F3132;margin-top: 0;margin-bottom: 5px</v>
      </c>
      <c r="CF100" s="20" t="str">
        <f>IF(AND(Table_Styles[[#This Row],[Selector]]&lt;&gt;"", Table_Styles[[#This Row],[Config Properties]]&lt;&gt;""),
Table_Styles[[#This Row],[Selector]]&amp;" { "&amp;Table_Styles[[#This Row],[Config Properties]]&amp;" }","")</f>
        <v>#sidebar .body h3 { font-family: 'Open Sans';font-size: 16px;font-weight: 700;color: #2F3132;margin-top: 0;margin-bottom: 5px }</v>
      </c>
      <c r="CG100" s="20" t="str">
        <f xml:space="preserve">
SUBSTITUTE(SUBSTITUTE(SUBSTITUTE(SUBSTITUTE(SUBSTITUTE(SUBSTITUTE(SUBSTITUTE(SUBSTITUTE(Table_Styles[[#This Row],[Config]],
" {","{"),
"{ ","{"),
" }","}"),
"} ","}"),
" ,",","),
", ",","),
" :",":"),
": ",":")</f>
        <v>#sidebar .body h3{font-family:'Open Sans';font-size:16px;font-weight:700;color:#2F3132;margin-top:0;margin-bottom:5px}</v>
      </c>
    </row>
    <row r="101" spans="2:85" ht="21" customHeight="1">
      <c r="B101" s="20" t="s">
        <v>413</v>
      </c>
      <c r="C101" s="41" t="s">
        <v>819</v>
      </c>
      <c r="D101" s="38"/>
      <c r="E101" s="38" t="str">
        <f>Settings_Styling_Font_Body_Text</f>
        <v>Open Sans</v>
      </c>
      <c r="F101" s="18" t="str">
        <f>IF(Table_Styles[[#This Row],[Font Family]]&lt;&gt;"",Table_Styles[[#This Row],[Font Family]],IF(Table_Styles[[#This Row],[Font Family Default]]&lt;&gt;"",Table_Styles[[#This Row],[Font Family Default]],""))</f>
        <v>Open Sans</v>
      </c>
      <c r="G101" s="38"/>
      <c r="H101" s="40" t="s">
        <v>668</v>
      </c>
      <c r="I101" s="18" t="str">
        <f>IF(Table_Styles[[#This Row],[Font Size]]&lt;&gt;"",Table_Styles[[#This Row],[Font Size]],IF(Table_Styles[[#This Row],[Font Size Default]]&lt;&gt;"",Table_Styles[[#This Row],[Font Size Default]],""))</f>
        <v>14px</v>
      </c>
      <c r="J101" s="38" t="s">
        <v>820</v>
      </c>
      <c r="K101" s="38">
        <v>300</v>
      </c>
      <c r="L101" s="18" t="str">
        <f>IF(Table_Styles[[#This Row],[Font Weight]]&lt;&gt;"",Table_Styles[[#This Row],[Font Weight]],IF(Table_Styles[[#This Row],[Font Weight Default]]&lt;&gt;"",Table_Styles[[#This Row],[Font Weight Default]],""))</f>
        <v>400</v>
      </c>
      <c r="M101" s="18" t="s">
        <v>529</v>
      </c>
      <c r="N101" s="38" t="str">
        <f>Colour_Background_1</f>
        <v>#FFFFFF</v>
      </c>
      <c r="O101" s="18" t="str">
        <f>IF(Table_Styles[[#This Row],[Colour]]&lt;&gt;"",Table_Styles[[#This Row],[Colour]],IF(Table_Styles[[#This Row],[Colour Default]]&lt;&gt;"",Table_Styles[[#This Row],[Colour Default]],""))</f>
        <v>#2F3132</v>
      </c>
      <c r="P101" s="38"/>
      <c r="Q101" s="38"/>
      <c r="R101" s="18" t="str">
        <f>IF(Table_Styles[[#This Row],[Background]]&lt;&gt;"",Table_Styles[[#This Row],[Background]],IF(Table_Styles[[#This Row],[Background Default]]&lt;&gt;"",Table_Styles[[#This Row],[Background Default]],""))</f>
        <v/>
      </c>
      <c r="S101" s="38"/>
      <c r="T101" s="38"/>
      <c r="U101" s="18" t="str">
        <f>IF(Table_Styles[[#This Row],[Border]]&lt;&gt;"",Table_Styles[[#This Row],[Border]],IF(Table_Styles[[#This Row],[Border Default]]&lt;&gt;"",Table_Styles[[#This Row],[Border Default]],""))</f>
        <v/>
      </c>
      <c r="V101" s="38"/>
      <c r="W101" s="38"/>
      <c r="X101" s="18" t="str">
        <f>IF(Table_Styles[[#This Row],[Border Radius]]&lt;&gt;"",Table_Styles[[#This Row],[Border Radius]],IF(Table_Styles[[#This Row],[Border Radius Default]]&lt;&gt;"",Table_Styles[[#This Row],[Border Radius Default]],""))</f>
        <v/>
      </c>
      <c r="Y101" s="38"/>
      <c r="Z101" s="38">
        <v>0</v>
      </c>
      <c r="AA101" s="18">
        <f>IF(Table_Styles[[#This Row],[MT]]&lt;&gt;"",Table_Styles[[#This Row],[MT]],IF(Table_Styles[[#This Row],[MT Default]]&lt;&gt;"",Table_Styles[[#This Row],[MT Default]],""))</f>
        <v>0</v>
      </c>
      <c r="AB101" s="38"/>
      <c r="AC101" s="38"/>
      <c r="AD101" s="18" t="str">
        <f>IF(Table_Styles[[#This Row],[MR]]&lt;&gt;"",Table_Styles[[#This Row],[MR]],IF(Table_Styles[[#This Row],[MR Default]]&lt;&gt;"",Table_Styles[[#This Row],[MR Default]],""))</f>
        <v/>
      </c>
      <c r="AE101" s="38"/>
      <c r="AF101" s="38">
        <v>0</v>
      </c>
      <c r="AG101" s="18">
        <f>IF(Table_Styles[[#This Row],[MB]]&lt;&gt;"",Table_Styles[[#This Row],[MB]],IF(Table_Styles[[#This Row],[MB Default]]&lt;&gt;"",Table_Styles[[#This Row],[MB Default]],""))</f>
        <v>0</v>
      </c>
      <c r="AH101" s="38"/>
      <c r="AI101" s="38"/>
      <c r="AJ101" s="18" t="str">
        <f>IF(Table_Styles[[#This Row],[ML]]&lt;&gt;"",Table_Styles[[#This Row],[ML]],IF(Table_Styles[[#This Row],[ML Default]]&lt;&gt;"",Table_Styles[[#This Row],[ML Default]],""))</f>
        <v/>
      </c>
      <c r="AK101" s="38"/>
      <c r="AL101" s="38"/>
      <c r="AM101" s="18" t="str">
        <f>IF(Table_Styles[[#This Row],[PT]]&lt;&gt;"",Table_Styles[[#This Row],[PT]],IF(Table_Styles[[#This Row],[PT Default]]&lt;&gt;"",Table_Styles[[#This Row],[PT Default]],""))</f>
        <v/>
      </c>
      <c r="AN101" s="38"/>
      <c r="AO101" s="38"/>
      <c r="AP101" s="18" t="str">
        <f>IF(Table_Styles[[#This Row],[PR]]&lt;&gt;"",Table_Styles[[#This Row],[PR]],IF(Table_Styles[[#This Row],[PR Default]]&lt;&gt;"",Table_Styles[[#This Row],[PR Default]],""))</f>
        <v/>
      </c>
      <c r="AQ101" s="38"/>
      <c r="AR101" s="38"/>
      <c r="AS101" s="18" t="str">
        <f>IF(Table_Styles[[#This Row],[PB]]&lt;&gt;"",Table_Styles[[#This Row],[PB]],IF(Table_Styles[[#This Row],[PB Default]]&lt;&gt;"",Table_Styles[[#This Row],[PB Default]],""))</f>
        <v/>
      </c>
      <c r="AT101" s="38"/>
      <c r="AU101" s="38"/>
      <c r="AV101" s="18" t="str">
        <f>IF(Table_Styles[[#This Row],[PL]]&lt;&gt;"",Table_Styles[[#This Row],[PL]],IF(Table_Styles[[#This Row],[PL Default]]&lt;&gt;"",Table_Styles[[#This Row],[PL Default]],""))</f>
        <v/>
      </c>
      <c r="AW101" s="38"/>
      <c r="AX101" s="38"/>
      <c r="AY101" s="18" t="str">
        <f>IF(Table_Styles[[#This Row],[BT]]&lt;&gt;"",Table_Styles[[#This Row],[BT]],IF(Table_Styles[[#This Row],[BT Default]]&lt;&gt;"",Table_Styles[[#This Row],[BT Default]],""))</f>
        <v/>
      </c>
      <c r="AZ101" s="38"/>
      <c r="BA101" s="38"/>
      <c r="BB101" s="18" t="str">
        <f>IF(Table_Styles[[#This Row],[BR]]&lt;&gt;"",Table_Styles[[#This Row],[BR]],IF(Table_Styles[[#This Row],[BR Default]]&lt;&gt;"",Table_Styles[[#This Row],[BR Default]],""))</f>
        <v/>
      </c>
      <c r="BC101" s="38"/>
      <c r="BD101" s="38"/>
      <c r="BE101" s="18" t="str">
        <f>IF(Table_Styles[[#This Row],[BB]]&lt;&gt;"",Table_Styles[[#This Row],[BB]],IF(Table_Styles[[#This Row],[BB Default]]&lt;&gt;"",Table_Styles[[#This Row],[BB Default]],""))</f>
        <v/>
      </c>
      <c r="BF101" s="38"/>
      <c r="BG101" s="38"/>
      <c r="BH101" s="18" t="str">
        <f>IF(Table_Styles[[#This Row],[BL]]&lt;&gt;"",Table_Styles[[#This Row],[BL]],IF(Table_Styles[[#This Row],[BL Default]]&lt;&gt;"",Table_Styles[[#This Row],[BL Default]],""))</f>
        <v/>
      </c>
      <c r="BI101" s="38"/>
      <c r="BJ101" s="38"/>
      <c r="BK101" s="18" t="str">
        <f>IF(Table_Styles[[#This Row],[Width]]&lt;&gt;"",Table_Styles[[#This Row],[Width]],IF(Table_Styles[[#This Row],[Width Default]]&lt;&gt;"",Table_Styles[[#This Row],[Width Default]],""))</f>
        <v/>
      </c>
      <c r="BL101" s="38"/>
      <c r="BM101" s="38"/>
      <c r="BN101" s="18" t="str">
        <f>IF(Table_Styles[[#This Row],[Height]]&lt;&gt;"",Table_Styles[[#This Row],[Height]],IF(Table_Styles[[#This Row],[Height Default]]&lt;&gt;"",Table_Styles[[#This Row],[Height Default]],""))</f>
        <v/>
      </c>
      <c r="BO101" s="18"/>
      <c r="BP101" s="18"/>
      <c r="BQ101" s="18" t="str">
        <f>IF(Table_Styles[[#This Row],[Top]]&lt;&gt;"",Table_Styles[[#This Row],[Top]],IF(Table_Styles[[#This Row],[Top Default]]&lt;&gt;"",Table_Styles[[#This Row],[Top Default]],""))</f>
        <v/>
      </c>
      <c r="BR101" s="18"/>
      <c r="BS101" s="18"/>
      <c r="BT101" s="18" t="str">
        <f>IF(Table_Styles[[#This Row],[Right]]&lt;&gt;"",Table_Styles[[#This Row],[Right]],IF(Table_Styles[[#This Row],[Right Default]]&lt;&gt;"",Table_Styles[[#This Row],[Right Default]],""))</f>
        <v/>
      </c>
      <c r="BU101" s="18"/>
      <c r="BV101" s="18"/>
      <c r="BW101" s="18" t="str">
        <f>IF(Table_Styles[[#This Row],[Bottom]]&lt;&gt;"",Table_Styles[[#This Row],[Bottom]],IF(Table_Styles[[#This Row],[Bottom Default]]&lt;&gt;"",Table_Styles[[#This Row],[Bottom Default]],""))</f>
        <v/>
      </c>
      <c r="BX101" s="18"/>
      <c r="BY101" s="18"/>
      <c r="BZ101" s="18" t="str">
        <f>IF(Table_Styles[[#This Row],[Left]]&lt;&gt;"",Table_Styles[[#This Row],[Left]],IF(Table_Styles[[#This Row],[Left Default]]&lt;&gt;"",Table_Styles[[#This Row],[Left Default]],""))</f>
        <v/>
      </c>
      <c r="CA101" s="38"/>
      <c r="CB101" s="20" t="str">
        <f>IF(AND(Table_Styles[[#This Row],[Selector]]&lt;&gt;"",Table_Styles[[#This Row],[Font Family Used]]&lt;&gt;"",Table_Styles[[#This Row],[Font Weight Used]]&lt;&gt;""),Table_Styles[[#This Row],[Font Family Used]]&amp;" "&amp;Table_Styles[[#This Row],[Font Weight Used]],"")</f>
        <v>Open Sans 400</v>
      </c>
      <c r="CC101" s="20" t="str">
        <f ca="1">IF(AND(Table_Styles[[#This Row],[Selector]],COUNTIF(OFFSET(CC:CC,0,0,ROW()-1,1),"="&amp;Table_Styles[[#This Row],[Font]])=0),Table_Styles[[#This Row],[Font]],"")</f>
        <v/>
      </c>
      <c r="CD101" s="20" t="str">
        <f ca="1">IF(Table_Styles[[#This Row],[Unique Font]]&lt;&gt;"",
"{""fontFamily"":"""&amp;Table_Styles[[#This Row],[Font Family Used]]&amp;""",""fontWeight"":"&amp;Table_Styles[[#This Row],[Font Weight Used]]&amp;"}","")</f>
        <v/>
      </c>
      <c r="CE10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14px;font-weight: 400;color: #2F3132;margin-top: 0;margin-bottom: 0</v>
      </c>
      <c r="CF101" s="20" t="str">
        <f>IF(AND(Table_Styles[[#This Row],[Selector]]&lt;&gt;"", Table_Styles[[#This Row],[Config Properties]]&lt;&gt;""),
Table_Styles[[#This Row],[Selector]]&amp;" { "&amp;Table_Styles[[#This Row],[Config Properties]]&amp;" }","")</f>
        <v>#sidebar .body .message { font-family: 'Open Sans';font-size: 14px;font-weight: 400;color: #2F3132;margin-top: 0;margin-bottom: 0 }</v>
      </c>
      <c r="CG101" s="20" t="str">
        <f xml:space="preserve">
SUBSTITUTE(SUBSTITUTE(SUBSTITUTE(SUBSTITUTE(SUBSTITUTE(SUBSTITUTE(SUBSTITUTE(SUBSTITUTE(Table_Styles[[#This Row],[Config]],
" {","{"),
"{ ","{"),
" }","}"),
"} ","}"),
" ,",","),
", ",","),
" :",":"),
": ",":")</f>
        <v>#sidebar .body .message{font-family:'Open Sans';font-size:14px;font-weight:400;color:#2F3132;margin-top:0;margin-bottom:0}</v>
      </c>
    </row>
    <row r="102" spans="2:85" ht="21.75" thickBot="1">
      <c r="B102" s="59" t="s">
        <v>821</v>
      </c>
      <c r="C102" s="59"/>
      <c r="D102" s="67"/>
      <c r="E102" s="67"/>
      <c r="F102" s="59" t="str">
        <f>IF(Table_Styles[[#This Row],[Font Family]]&lt;&gt;"",Table_Styles[[#This Row],[Font Family]],IF(Table_Styles[[#This Row],[Font Family Default]]&lt;&gt;"",Table_Styles[[#This Row],[Font Family Default]],""))</f>
        <v/>
      </c>
      <c r="G102" s="67"/>
      <c r="H102" s="67"/>
      <c r="I102" s="59" t="str">
        <f>IF(Table_Styles[[#This Row],[Font Size]]&lt;&gt;"",Table_Styles[[#This Row],[Font Size]],IF(Table_Styles[[#This Row],[Font Size Default]]&lt;&gt;"",Table_Styles[[#This Row],[Font Size Default]],""))</f>
        <v/>
      </c>
      <c r="J102" s="67"/>
      <c r="K102" s="67"/>
      <c r="L102" s="59" t="str">
        <f>IF(Table_Styles[[#This Row],[Font Weight]]&lt;&gt;"",Table_Styles[[#This Row],[Font Weight]],IF(Table_Styles[[#This Row],[Font Weight Default]]&lt;&gt;"",Table_Styles[[#This Row],[Font Weight Default]],""))</f>
        <v/>
      </c>
      <c r="M102" s="67"/>
      <c r="N102" s="67"/>
      <c r="O102" s="59" t="str">
        <f>IF(Table_Styles[[#This Row],[Colour]]&lt;&gt;"",Table_Styles[[#This Row],[Colour]],IF(Table_Styles[[#This Row],[Colour Default]]&lt;&gt;"",Table_Styles[[#This Row],[Colour Default]],""))</f>
        <v/>
      </c>
      <c r="P102" s="67"/>
      <c r="Q102" s="67"/>
      <c r="R102" s="59" t="str">
        <f>IF(Table_Styles[[#This Row],[Background]]&lt;&gt;"",Table_Styles[[#This Row],[Background]],IF(Table_Styles[[#This Row],[Background Default]]&lt;&gt;"",Table_Styles[[#This Row],[Background Default]],""))</f>
        <v/>
      </c>
      <c r="S102" s="67"/>
      <c r="T102" s="67"/>
      <c r="U102" s="59" t="str">
        <f>IF(Table_Styles[[#This Row],[Border]]&lt;&gt;"",Table_Styles[[#This Row],[Border]],IF(Table_Styles[[#This Row],[Border Default]]&lt;&gt;"",Table_Styles[[#This Row],[Border Default]],""))</f>
        <v/>
      </c>
      <c r="V102" s="67"/>
      <c r="W102" s="67"/>
      <c r="X102" s="59" t="str">
        <f>IF(Table_Styles[[#This Row],[Border Radius]]&lt;&gt;"",Table_Styles[[#This Row],[Border Radius]],IF(Table_Styles[[#This Row],[Border Radius Default]]&lt;&gt;"",Table_Styles[[#This Row],[Border Radius Default]],""))</f>
        <v/>
      </c>
      <c r="Y102" s="67"/>
      <c r="Z102" s="67"/>
      <c r="AA102" s="59" t="str">
        <f>IF(Table_Styles[[#This Row],[MT]]&lt;&gt;"",Table_Styles[[#This Row],[MT]],IF(Table_Styles[[#This Row],[MT Default]]&lt;&gt;"",Table_Styles[[#This Row],[MT Default]],""))</f>
        <v/>
      </c>
      <c r="AB102" s="67"/>
      <c r="AC102" s="67"/>
      <c r="AD102" s="59" t="str">
        <f>IF(Table_Styles[[#This Row],[MR]]&lt;&gt;"",Table_Styles[[#This Row],[MR]],IF(Table_Styles[[#This Row],[MR Default]]&lt;&gt;"",Table_Styles[[#This Row],[MR Default]],""))</f>
        <v/>
      </c>
      <c r="AE102" s="67"/>
      <c r="AF102" s="67"/>
      <c r="AG102" s="59" t="str">
        <f>IF(Table_Styles[[#This Row],[MB]]&lt;&gt;"",Table_Styles[[#This Row],[MB]],IF(Table_Styles[[#This Row],[MB Default]]&lt;&gt;"",Table_Styles[[#This Row],[MB Default]],""))</f>
        <v/>
      </c>
      <c r="AH102" s="67"/>
      <c r="AI102" s="67"/>
      <c r="AJ102" s="59" t="str">
        <f>IF(Table_Styles[[#This Row],[ML]]&lt;&gt;"",Table_Styles[[#This Row],[ML]],IF(Table_Styles[[#This Row],[ML Default]]&lt;&gt;"",Table_Styles[[#This Row],[ML Default]],""))</f>
        <v/>
      </c>
      <c r="AK102" s="67"/>
      <c r="AL102" s="67"/>
      <c r="AM102" s="59" t="str">
        <f>IF(Table_Styles[[#This Row],[PT]]&lt;&gt;"",Table_Styles[[#This Row],[PT]],IF(Table_Styles[[#This Row],[PT Default]]&lt;&gt;"",Table_Styles[[#This Row],[PT Default]],""))</f>
        <v/>
      </c>
      <c r="AN102" s="67"/>
      <c r="AO102" s="67"/>
      <c r="AP102" s="59" t="str">
        <f>IF(Table_Styles[[#This Row],[PR]]&lt;&gt;"",Table_Styles[[#This Row],[PR]],IF(Table_Styles[[#This Row],[PR Default]]&lt;&gt;"",Table_Styles[[#This Row],[PR Default]],""))</f>
        <v/>
      </c>
      <c r="AQ102" s="67"/>
      <c r="AR102" s="67"/>
      <c r="AS102" s="59" t="str">
        <f>IF(Table_Styles[[#This Row],[PB]]&lt;&gt;"",Table_Styles[[#This Row],[PB]],IF(Table_Styles[[#This Row],[PB Default]]&lt;&gt;"",Table_Styles[[#This Row],[PB Default]],""))</f>
        <v/>
      </c>
      <c r="AT102" s="67"/>
      <c r="AU102" s="67"/>
      <c r="AV102" s="59" t="str">
        <f>IF(Table_Styles[[#This Row],[PL]]&lt;&gt;"",Table_Styles[[#This Row],[PL]],IF(Table_Styles[[#This Row],[PL Default]]&lt;&gt;"",Table_Styles[[#This Row],[PL Default]],""))</f>
        <v/>
      </c>
      <c r="AW102" s="67"/>
      <c r="AX102" s="67"/>
      <c r="AY102" s="59" t="str">
        <f>IF(Table_Styles[[#This Row],[BT]]&lt;&gt;"",Table_Styles[[#This Row],[BT]],IF(Table_Styles[[#This Row],[BT Default]]&lt;&gt;"",Table_Styles[[#This Row],[BT Default]],""))</f>
        <v/>
      </c>
      <c r="AZ102" s="67"/>
      <c r="BA102" s="67"/>
      <c r="BB102" s="59" t="str">
        <f>IF(Table_Styles[[#This Row],[BR]]&lt;&gt;"",Table_Styles[[#This Row],[BR]],IF(Table_Styles[[#This Row],[BR Default]]&lt;&gt;"",Table_Styles[[#This Row],[BR Default]],""))</f>
        <v/>
      </c>
      <c r="BC102" s="67"/>
      <c r="BD102" s="67"/>
      <c r="BE102" s="59" t="str">
        <f>IF(Table_Styles[[#This Row],[BB]]&lt;&gt;"",Table_Styles[[#This Row],[BB]],IF(Table_Styles[[#This Row],[BB Default]]&lt;&gt;"",Table_Styles[[#This Row],[BB Default]],""))</f>
        <v/>
      </c>
      <c r="BF102" s="67"/>
      <c r="BG102" s="67"/>
      <c r="BH102" s="59" t="str">
        <f>IF(Table_Styles[[#This Row],[BL]]&lt;&gt;"",Table_Styles[[#This Row],[BL]],IF(Table_Styles[[#This Row],[BL Default]]&lt;&gt;"",Table_Styles[[#This Row],[BL Default]],""))</f>
        <v/>
      </c>
      <c r="BI102" s="67"/>
      <c r="BJ102" s="67"/>
      <c r="BK102" s="59" t="str">
        <f>IF(Table_Styles[[#This Row],[Width]]&lt;&gt;"",Table_Styles[[#This Row],[Width]],IF(Table_Styles[[#This Row],[Width Default]]&lt;&gt;"",Table_Styles[[#This Row],[Width Default]],""))</f>
        <v/>
      </c>
      <c r="BL102" s="67"/>
      <c r="BM102" s="67"/>
      <c r="BN102" s="59" t="str">
        <f>IF(Table_Styles[[#This Row],[Height]]&lt;&gt;"",Table_Styles[[#This Row],[Height]],IF(Table_Styles[[#This Row],[Height Default]]&lt;&gt;"",Table_Styles[[#This Row],[Height Default]],""))</f>
        <v/>
      </c>
      <c r="BO102" s="59"/>
      <c r="BP102" s="59"/>
      <c r="BQ102" s="59" t="str">
        <f>IF(Table_Styles[[#This Row],[Top]]&lt;&gt;"",Table_Styles[[#This Row],[Top]],IF(Table_Styles[[#This Row],[Top Default]]&lt;&gt;"",Table_Styles[[#This Row],[Top Default]],""))</f>
        <v/>
      </c>
      <c r="BR102" s="59"/>
      <c r="BS102" s="59"/>
      <c r="BT102" s="59" t="str">
        <f>IF(Table_Styles[[#This Row],[Right]]&lt;&gt;"",Table_Styles[[#This Row],[Right]],IF(Table_Styles[[#This Row],[Right Default]]&lt;&gt;"",Table_Styles[[#This Row],[Right Default]],""))</f>
        <v/>
      </c>
      <c r="BU102" s="59"/>
      <c r="BV102" s="59"/>
      <c r="BW102" s="59" t="str">
        <f>IF(Table_Styles[[#This Row],[Bottom]]&lt;&gt;"",Table_Styles[[#This Row],[Bottom]],IF(Table_Styles[[#This Row],[Bottom Default]]&lt;&gt;"",Table_Styles[[#This Row],[Bottom Default]],""))</f>
        <v/>
      </c>
      <c r="BX102" s="59"/>
      <c r="BY102" s="59"/>
      <c r="BZ102" s="59" t="str">
        <f>IF(Table_Styles[[#This Row],[Left]]&lt;&gt;"",Table_Styles[[#This Row],[Left]],IF(Table_Styles[[#This Row],[Left Default]]&lt;&gt;"",Table_Styles[[#This Row],[Left Default]],""))</f>
        <v/>
      </c>
      <c r="CA102" s="67"/>
      <c r="CB102" s="59" t="str">
        <f>IF(AND(Table_Styles[[#This Row],[Selector]]&lt;&gt;"",Table_Styles[[#This Row],[Font Family Used]]&lt;&gt;"",Table_Styles[[#This Row],[Font Weight Used]]&lt;&gt;""),Table_Styles[[#This Row],[Font Family Used]]&amp;" "&amp;Table_Styles[[#This Row],[Font Weight Used]],"")</f>
        <v/>
      </c>
      <c r="CC102" s="59" t="str">
        <f ca="1">IF(AND(Table_Styles[[#This Row],[Selector]],COUNTIF(OFFSET(CC:CC,0,0,ROW()-1,1),"="&amp;Table_Styles[[#This Row],[Font]])=0),Table_Styles[[#This Row],[Font]],"")</f>
        <v/>
      </c>
      <c r="CD102" s="59" t="str">
        <f ca="1">IF(Table_Styles[[#This Row],[Unique Font]]&lt;&gt;"",
"{""fontFamily"":"""&amp;Table_Styles[[#This Row],[Font Family Used]]&amp;""",""fontWeight"":"&amp;Table_Styles[[#This Row],[Font Weight Used]]&amp;"}","")</f>
        <v/>
      </c>
      <c r="CE102"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2" s="59" t="str">
        <f>IF(AND(Table_Styles[[#This Row],[Selector]]&lt;&gt;"", Table_Styles[[#This Row],[Config Properties]]&lt;&gt;""),
Table_Styles[[#This Row],[Selector]]&amp;" { "&amp;Table_Styles[[#This Row],[Config Properties]]&amp;" }","")</f>
        <v/>
      </c>
      <c r="CG102" s="59" t="str">
        <f xml:space="preserve">
SUBSTITUTE(SUBSTITUTE(SUBSTITUTE(SUBSTITUTE(SUBSTITUTE(SUBSTITUTE(SUBSTITUTE(SUBSTITUTE(Table_Styles[[#This Row],[Config]],
" {","{"),
"{ ","{"),
" }","}"),
"} ","}"),
" ,",","),
", ",","),
" :",":"),
": ",":")</f>
        <v/>
      </c>
    </row>
    <row r="103" spans="2:85" ht="21" customHeight="1">
      <c r="B103" s="41" t="s">
        <v>821</v>
      </c>
      <c r="C103" s="41" t="s">
        <v>822</v>
      </c>
      <c r="D103" s="38"/>
      <c r="E103" s="38"/>
      <c r="F103" s="18"/>
      <c r="G103" s="38"/>
      <c r="H103" s="38"/>
      <c r="I103" s="18"/>
      <c r="J103" s="38"/>
      <c r="K103" s="38"/>
      <c r="L103" s="18" t="str">
        <f>IF(Table_Styles[[#This Row],[Font Weight]]&lt;&gt;"",Table_Styles[[#This Row],[Font Weight]],IF(Table_Styles[[#This Row],[Font Weight Default]]&lt;&gt;"",Table_Styles[[#This Row],[Font Weight Default]],""))</f>
        <v/>
      </c>
      <c r="M103" s="18" t="s">
        <v>529</v>
      </c>
      <c r="N103" s="38"/>
      <c r="O103" s="18" t="str">
        <f>IF(Table_Styles[[#This Row],[Colour]]&lt;&gt;"",Table_Styles[[#This Row],[Colour]],IF(Table_Styles[[#This Row],[Colour Default]]&lt;&gt;"",Table_Styles[[#This Row],[Colour Default]],""))</f>
        <v>#2F3132</v>
      </c>
      <c r="P103" s="38"/>
      <c r="Q103" s="38"/>
      <c r="R103" s="18" t="str">
        <f>IF(Table_Styles[[#This Row],[Background]]&lt;&gt;"",Table_Styles[[#This Row],[Background]],IF(Table_Styles[[#This Row],[Background Default]]&lt;&gt;"",Table_Styles[[#This Row],[Background Default]],""))</f>
        <v/>
      </c>
      <c r="S103" s="38"/>
      <c r="T103" s="38"/>
      <c r="U103" s="18" t="str">
        <f>IF(Table_Styles[[#This Row],[Border]]&lt;&gt;"",Table_Styles[[#This Row],[Border]],IF(Table_Styles[[#This Row],[Border Default]]&lt;&gt;"",Table_Styles[[#This Row],[Border Default]],""))</f>
        <v/>
      </c>
      <c r="V103" s="38"/>
      <c r="W103" s="38"/>
      <c r="X103" s="18" t="str">
        <f>IF(Table_Styles[[#This Row],[Border Radius]]&lt;&gt;"",Table_Styles[[#This Row],[Border Radius]],IF(Table_Styles[[#This Row],[Border Radius Default]]&lt;&gt;"",Table_Styles[[#This Row],[Border Radius Default]],""))</f>
        <v/>
      </c>
      <c r="Y103" s="38"/>
      <c r="Z103" s="38"/>
      <c r="AA103" s="18" t="str">
        <f>IF(Table_Styles[[#This Row],[MT]]&lt;&gt;"",Table_Styles[[#This Row],[MT]],IF(Table_Styles[[#This Row],[MT Default]]&lt;&gt;"",Table_Styles[[#This Row],[MT Default]],""))</f>
        <v/>
      </c>
      <c r="AB103" s="38"/>
      <c r="AC103" s="38"/>
      <c r="AD103" s="18" t="str">
        <f>IF(Table_Styles[[#This Row],[MR]]&lt;&gt;"",Table_Styles[[#This Row],[MR]],IF(Table_Styles[[#This Row],[MR Default]]&lt;&gt;"",Table_Styles[[#This Row],[MR Default]],""))</f>
        <v/>
      </c>
      <c r="AE103" s="38"/>
      <c r="AF103" s="38"/>
      <c r="AG103" s="18" t="str">
        <f>IF(Table_Styles[[#This Row],[MB]]&lt;&gt;"",Table_Styles[[#This Row],[MB]],IF(Table_Styles[[#This Row],[MB Default]]&lt;&gt;"",Table_Styles[[#This Row],[MB Default]],""))</f>
        <v/>
      </c>
      <c r="AH103" s="38"/>
      <c r="AI103" s="38"/>
      <c r="AJ103" s="18" t="str">
        <f>IF(Table_Styles[[#This Row],[ML]]&lt;&gt;"",Table_Styles[[#This Row],[ML]],IF(Table_Styles[[#This Row],[ML Default]]&lt;&gt;"",Table_Styles[[#This Row],[ML Default]],""))</f>
        <v/>
      </c>
      <c r="AK103" s="38"/>
      <c r="AL103" s="38"/>
      <c r="AM103" s="18" t="str">
        <f>IF(Table_Styles[[#This Row],[PT]]&lt;&gt;"",Table_Styles[[#This Row],[PT]],IF(Table_Styles[[#This Row],[PT Default]]&lt;&gt;"",Table_Styles[[#This Row],[PT Default]],""))</f>
        <v/>
      </c>
      <c r="AN103" s="38"/>
      <c r="AO103" s="38"/>
      <c r="AP103" s="18" t="str">
        <f>IF(Table_Styles[[#This Row],[PR]]&lt;&gt;"",Table_Styles[[#This Row],[PR]],IF(Table_Styles[[#This Row],[PR Default]]&lt;&gt;"",Table_Styles[[#This Row],[PR Default]],""))</f>
        <v/>
      </c>
      <c r="AQ103" s="38"/>
      <c r="AR103" s="38"/>
      <c r="AS103" s="18" t="str">
        <f>IF(Table_Styles[[#This Row],[PB]]&lt;&gt;"",Table_Styles[[#This Row],[PB]],IF(Table_Styles[[#This Row],[PB Default]]&lt;&gt;"",Table_Styles[[#This Row],[PB Default]],""))</f>
        <v/>
      </c>
      <c r="AT103" s="38"/>
      <c r="AU103" s="38"/>
      <c r="AV103" s="18" t="str">
        <f>IF(Table_Styles[[#This Row],[PL]]&lt;&gt;"",Table_Styles[[#This Row],[PL]],IF(Table_Styles[[#This Row],[PL Default]]&lt;&gt;"",Table_Styles[[#This Row],[PL Default]],""))</f>
        <v/>
      </c>
      <c r="AW103" s="38"/>
      <c r="AX103" s="38"/>
      <c r="AY103" s="18" t="str">
        <f>IF(Table_Styles[[#This Row],[BT]]&lt;&gt;"",Table_Styles[[#This Row],[BT]],IF(Table_Styles[[#This Row],[BT Default]]&lt;&gt;"",Table_Styles[[#This Row],[BT Default]],""))</f>
        <v/>
      </c>
      <c r="AZ103" s="38"/>
      <c r="BA103" s="38"/>
      <c r="BB103" s="18" t="str">
        <f>IF(Table_Styles[[#This Row],[BR]]&lt;&gt;"",Table_Styles[[#This Row],[BR]],IF(Table_Styles[[#This Row],[BR Default]]&lt;&gt;"",Table_Styles[[#This Row],[BR Default]],""))</f>
        <v/>
      </c>
      <c r="BC103" s="38"/>
      <c r="BD103" s="38"/>
      <c r="BE103" s="18" t="str">
        <f>IF(Table_Styles[[#This Row],[BB]]&lt;&gt;"",Table_Styles[[#This Row],[BB]],IF(Table_Styles[[#This Row],[BB Default]]&lt;&gt;"",Table_Styles[[#This Row],[BB Default]],""))</f>
        <v/>
      </c>
      <c r="BF103" s="38"/>
      <c r="BG103" s="38"/>
      <c r="BH103" s="18" t="str">
        <f>IF(Table_Styles[[#This Row],[BL]]&lt;&gt;"",Table_Styles[[#This Row],[BL]],IF(Table_Styles[[#This Row],[BL Default]]&lt;&gt;"",Table_Styles[[#This Row],[BL Default]],""))</f>
        <v/>
      </c>
      <c r="BI103" s="38"/>
      <c r="BJ103" s="38"/>
      <c r="BK103" s="18" t="str">
        <f>IF(Table_Styles[[#This Row],[Width]]&lt;&gt;"",Table_Styles[[#This Row],[Width]],IF(Table_Styles[[#This Row],[Width Default]]&lt;&gt;"",Table_Styles[[#This Row],[Width Default]],""))</f>
        <v/>
      </c>
      <c r="BL103" s="38"/>
      <c r="BM103" s="40" t="s">
        <v>823</v>
      </c>
      <c r="BN103" s="18" t="str">
        <f>IF(Table_Styles[[#This Row],[Height]]&lt;&gt;"",Table_Styles[[#This Row],[Height]],IF(Table_Styles[[#This Row],[Height Default]]&lt;&gt;"",Table_Styles[[#This Row],[Height Default]],""))</f>
        <v>62px</v>
      </c>
      <c r="BO103" s="18"/>
      <c r="BP103" s="18"/>
      <c r="BQ103" s="18" t="str">
        <f>IF(Table_Styles[[#This Row],[Top]]&lt;&gt;"",Table_Styles[[#This Row],[Top]],IF(Table_Styles[[#This Row],[Top Default]]&lt;&gt;"",Table_Styles[[#This Row],[Top Default]],""))</f>
        <v/>
      </c>
      <c r="BR103" s="18"/>
      <c r="BS103" s="18"/>
      <c r="BT103" s="18" t="str">
        <f>IF(Table_Styles[[#This Row],[Right]]&lt;&gt;"",Table_Styles[[#This Row],[Right]],IF(Table_Styles[[#This Row],[Right Default]]&lt;&gt;"",Table_Styles[[#This Row],[Right Default]],""))</f>
        <v/>
      </c>
      <c r="BU103" s="18"/>
      <c r="BV103" s="18"/>
      <c r="BW103" s="18" t="str">
        <f>IF(Table_Styles[[#This Row],[Bottom]]&lt;&gt;"",Table_Styles[[#This Row],[Bottom]],IF(Table_Styles[[#This Row],[Bottom Default]]&lt;&gt;"",Table_Styles[[#This Row],[Bottom Default]],""))</f>
        <v/>
      </c>
      <c r="BX103" s="18"/>
      <c r="BY103" s="18"/>
      <c r="BZ103" s="18" t="str">
        <f>IF(Table_Styles[[#This Row],[Left]]&lt;&gt;"",Table_Styles[[#This Row],[Left]],IF(Table_Styles[[#This Row],[Left Default]]&lt;&gt;"",Table_Styles[[#This Row],[Left Default]],""))</f>
        <v/>
      </c>
      <c r="CA103" s="38"/>
      <c r="CB103" s="20" t="str">
        <f>IF(AND(Table_Styles[[#This Row],[Selector]]&lt;&gt;"",Table_Styles[[#This Row],[Font Family Used]]&lt;&gt;"",Table_Styles[[#This Row],[Font Weight Used]]&lt;&gt;""),Table_Styles[[#This Row],[Font Family Used]]&amp;" "&amp;Table_Styles[[#This Row],[Font Weight Used]],"")</f>
        <v/>
      </c>
      <c r="CC103" s="20" t="str">
        <f ca="1">IF(AND(Table_Styles[[#This Row],[Selector]],COUNTIF(OFFSET(CC:CC,0,0,ROW()-1,1),"="&amp;Table_Styles[[#This Row],[Font]])=0),Table_Styles[[#This Row],[Font]],"")</f>
        <v/>
      </c>
      <c r="CD103" s="20" t="str">
        <f ca="1">IF(Table_Styles[[#This Row],[Unique Font]]&lt;&gt;"",
"{""fontFamily"":"""&amp;Table_Styles[[#This Row],[Font Family Used]]&amp;""",""fontWeight"":"&amp;Table_Styles[[#This Row],[Font Weight Used]]&amp;"}","")</f>
        <v/>
      </c>
      <c r="CE10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#2F3132;height: 62px</v>
      </c>
      <c r="CF103" s="20" t="str">
        <f>IF(AND(Table_Styles[[#This Row],[Selector]]&lt;&gt;"", Table_Styles[[#This Row],[Config Properties]]&lt;&gt;""),
Table_Styles[[#This Row],[Selector]]&amp;" { "&amp;Table_Styles[[#This Row],[Config Properties]]&amp;" }","")</f>
        <v>#sidebar .body .price { color: #2F3132;height: 62px }</v>
      </c>
      <c r="CG103" s="20" t="str">
        <f xml:space="preserve">
SUBSTITUTE(SUBSTITUTE(SUBSTITUTE(SUBSTITUTE(SUBSTITUTE(SUBSTITUTE(SUBSTITUTE(SUBSTITUTE(Table_Styles[[#This Row],[Config]],
" {","{"),
"{ ","{"),
" }","}"),
"} ","}"),
" ,",","),
", ",","),
" :",":"),
": ",":")</f>
        <v>#sidebar .body .price{color:#2F3132;height:62px}</v>
      </c>
    </row>
    <row r="104" spans="2:85" ht="21" customHeight="1">
      <c r="B104" s="41" t="s">
        <v>824</v>
      </c>
      <c r="C104" s="41" t="s">
        <v>825</v>
      </c>
      <c r="D104" s="38"/>
      <c r="E104" s="38" t="str">
        <f>Settings_Styling_Font_Headings</f>
        <v>Dosis</v>
      </c>
      <c r="F104" s="18" t="str">
        <f>IF(Table_Styles[[#This Row],[Font Family]]&lt;&gt;"",Table_Styles[[#This Row],[Font Family]],IF(Table_Styles[[#This Row],[Font Family Default]]&lt;&gt;"",Table_Styles[[#This Row],[Font Family Default]],""))</f>
        <v>Dosis</v>
      </c>
      <c r="G104" s="38"/>
      <c r="H104" s="38" t="s">
        <v>639</v>
      </c>
      <c r="I104" s="18" t="str">
        <f>IF(Table_Styles[[#This Row],[Font Size]]&lt;&gt;"",Table_Styles[[#This Row],[Font Size]],IF(Table_Styles[[#This Row],[Font Size Default]]&lt;&gt;"",Table_Styles[[#This Row],[Font Size Default]],""))</f>
        <v>45px</v>
      </c>
      <c r="J104" s="38"/>
      <c r="K104" s="38">
        <v>400</v>
      </c>
      <c r="L104" s="18">
        <f>IF(Table_Styles[[#This Row],[Font Weight]]&lt;&gt;"",Table_Styles[[#This Row],[Font Weight]],IF(Table_Styles[[#This Row],[Font Weight Default]]&lt;&gt;"",Table_Styles[[#This Row],[Font Weight Default]],""))</f>
        <v>400</v>
      </c>
      <c r="M104" s="18" t="s">
        <v>529</v>
      </c>
      <c r="N104" s="38" t="str">
        <f>Colour_Background_1</f>
        <v>#FFFFFF</v>
      </c>
      <c r="O104" s="18" t="str">
        <f>IF(Table_Styles[[#This Row],[Colour]]&lt;&gt;"",Table_Styles[[#This Row],[Colour]],IF(Table_Styles[[#This Row],[Colour Default]]&lt;&gt;"",Table_Styles[[#This Row],[Colour Default]],""))</f>
        <v>#2F3132</v>
      </c>
      <c r="P104" s="38"/>
      <c r="Q104" s="38"/>
      <c r="R104" s="18" t="str">
        <f>IF(Table_Styles[[#This Row],[Background]]&lt;&gt;"",Table_Styles[[#This Row],[Background]],IF(Table_Styles[[#This Row],[Background Default]]&lt;&gt;"",Table_Styles[[#This Row],[Background Default]],""))</f>
        <v/>
      </c>
      <c r="S104" s="38"/>
      <c r="T104" s="38"/>
      <c r="U104" s="18" t="str">
        <f>IF(Table_Styles[[#This Row],[Border]]&lt;&gt;"",Table_Styles[[#This Row],[Border]],IF(Table_Styles[[#This Row],[Border Default]]&lt;&gt;"",Table_Styles[[#This Row],[Border Default]],""))</f>
        <v/>
      </c>
      <c r="V104" s="38"/>
      <c r="W104" s="38"/>
      <c r="X104" s="18" t="str">
        <f>IF(Table_Styles[[#This Row],[Border Radius]]&lt;&gt;"",Table_Styles[[#This Row],[Border Radius]],IF(Table_Styles[[#This Row],[Border Radius Default]]&lt;&gt;"",Table_Styles[[#This Row],[Border Radius Default]],""))</f>
        <v/>
      </c>
      <c r="Y104" s="38"/>
      <c r="Z104" s="38">
        <v>0</v>
      </c>
      <c r="AA104" s="18">
        <f>IF(Table_Styles[[#This Row],[MT]]&lt;&gt;"",Table_Styles[[#This Row],[MT]],IF(Table_Styles[[#This Row],[MT Default]]&lt;&gt;"",Table_Styles[[#This Row],[MT Default]],""))</f>
        <v>0</v>
      </c>
      <c r="AB104" s="38"/>
      <c r="AC104" s="38"/>
      <c r="AD104" s="18" t="str">
        <f>IF(Table_Styles[[#This Row],[MR]]&lt;&gt;"",Table_Styles[[#This Row],[MR]],IF(Table_Styles[[#This Row],[MR Default]]&lt;&gt;"",Table_Styles[[#This Row],[MR Default]],""))</f>
        <v/>
      </c>
      <c r="AE104" s="38"/>
      <c r="AF104" s="38">
        <v>0</v>
      </c>
      <c r="AG104" s="18">
        <f>IF(Table_Styles[[#This Row],[MB]]&lt;&gt;"",Table_Styles[[#This Row],[MB]],IF(Table_Styles[[#This Row],[MB Default]]&lt;&gt;"",Table_Styles[[#This Row],[MB Default]],""))</f>
        <v>0</v>
      </c>
      <c r="AH104" s="38"/>
      <c r="AI104" s="38"/>
      <c r="AJ104" s="18" t="str">
        <f>IF(Table_Styles[[#This Row],[ML]]&lt;&gt;"",Table_Styles[[#This Row],[ML]],IF(Table_Styles[[#This Row],[ML Default]]&lt;&gt;"",Table_Styles[[#This Row],[ML Default]],""))</f>
        <v/>
      </c>
      <c r="AK104" s="38"/>
      <c r="AL104" s="38"/>
      <c r="AM104" s="18" t="str">
        <f>IF(Table_Styles[[#This Row],[PT]]&lt;&gt;"",Table_Styles[[#This Row],[PT]],IF(Table_Styles[[#This Row],[PT Default]]&lt;&gt;"",Table_Styles[[#This Row],[PT Default]],""))</f>
        <v/>
      </c>
      <c r="AN104" s="38"/>
      <c r="AO104" s="38"/>
      <c r="AP104" s="18" t="str">
        <f>IF(Table_Styles[[#This Row],[PR]]&lt;&gt;"",Table_Styles[[#This Row],[PR]],IF(Table_Styles[[#This Row],[PR Default]]&lt;&gt;"",Table_Styles[[#This Row],[PR Default]],""))</f>
        <v/>
      </c>
      <c r="AQ104" s="38"/>
      <c r="AR104" s="38"/>
      <c r="AS104" s="18" t="str">
        <f>IF(Table_Styles[[#This Row],[PB]]&lt;&gt;"",Table_Styles[[#This Row],[PB]],IF(Table_Styles[[#This Row],[PB Default]]&lt;&gt;"",Table_Styles[[#This Row],[PB Default]],""))</f>
        <v/>
      </c>
      <c r="AT104" s="38"/>
      <c r="AU104" s="38"/>
      <c r="AV104" s="18" t="str">
        <f>IF(Table_Styles[[#This Row],[PL]]&lt;&gt;"",Table_Styles[[#This Row],[PL]],IF(Table_Styles[[#This Row],[PL Default]]&lt;&gt;"",Table_Styles[[#This Row],[PL Default]],""))</f>
        <v/>
      </c>
      <c r="AW104" s="38"/>
      <c r="AX104" s="38"/>
      <c r="AY104" s="18" t="str">
        <f>IF(Table_Styles[[#This Row],[BT]]&lt;&gt;"",Table_Styles[[#This Row],[BT]],IF(Table_Styles[[#This Row],[BT Default]]&lt;&gt;"",Table_Styles[[#This Row],[BT Default]],""))</f>
        <v/>
      </c>
      <c r="AZ104" s="38"/>
      <c r="BA104" s="38"/>
      <c r="BB104" s="18" t="str">
        <f>IF(Table_Styles[[#This Row],[BR]]&lt;&gt;"",Table_Styles[[#This Row],[BR]],IF(Table_Styles[[#This Row],[BR Default]]&lt;&gt;"",Table_Styles[[#This Row],[BR Default]],""))</f>
        <v/>
      </c>
      <c r="BC104" s="38"/>
      <c r="BD104" s="38"/>
      <c r="BE104" s="18" t="str">
        <f>IF(Table_Styles[[#This Row],[BB]]&lt;&gt;"",Table_Styles[[#This Row],[BB]],IF(Table_Styles[[#This Row],[BB Default]]&lt;&gt;"",Table_Styles[[#This Row],[BB Default]],""))</f>
        <v/>
      </c>
      <c r="BF104" s="38"/>
      <c r="BG104" s="38"/>
      <c r="BH104" s="18" t="str">
        <f>IF(Table_Styles[[#This Row],[BL]]&lt;&gt;"",Table_Styles[[#This Row],[BL]],IF(Table_Styles[[#This Row],[BL Default]]&lt;&gt;"",Table_Styles[[#This Row],[BL Default]],""))</f>
        <v/>
      </c>
      <c r="BI104" s="38"/>
      <c r="BJ104" s="38"/>
      <c r="BK104" s="18" t="str">
        <f>IF(Table_Styles[[#This Row],[Width]]&lt;&gt;"",Table_Styles[[#This Row],[Width]],IF(Table_Styles[[#This Row],[Width Default]]&lt;&gt;"",Table_Styles[[#This Row],[Width Default]],""))</f>
        <v/>
      </c>
      <c r="BL104" s="38"/>
      <c r="BM104" s="38"/>
      <c r="BN104" s="18" t="str">
        <f>IF(Table_Styles[[#This Row],[Height]]&lt;&gt;"",Table_Styles[[#This Row],[Height]],IF(Table_Styles[[#This Row],[Height Default]]&lt;&gt;"",Table_Styles[[#This Row],[Height Default]],""))</f>
        <v/>
      </c>
      <c r="BO104" s="18"/>
      <c r="BP104" s="18"/>
      <c r="BQ104" s="18" t="str">
        <f>IF(Table_Styles[[#This Row],[Top]]&lt;&gt;"",Table_Styles[[#This Row],[Top]],IF(Table_Styles[[#This Row],[Top Default]]&lt;&gt;"",Table_Styles[[#This Row],[Top Default]],""))</f>
        <v/>
      </c>
      <c r="BR104" s="18"/>
      <c r="BS104" s="18"/>
      <c r="BT104" s="18" t="str">
        <f>IF(Table_Styles[[#This Row],[Right]]&lt;&gt;"",Table_Styles[[#This Row],[Right]],IF(Table_Styles[[#This Row],[Right Default]]&lt;&gt;"",Table_Styles[[#This Row],[Right Default]],""))</f>
        <v/>
      </c>
      <c r="BU104" s="18"/>
      <c r="BV104" s="18"/>
      <c r="BW104" s="18" t="str">
        <f>IF(Table_Styles[[#This Row],[Bottom]]&lt;&gt;"",Table_Styles[[#This Row],[Bottom]],IF(Table_Styles[[#This Row],[Bottom Default]]&lt;&gt;"",Table_Styles[[#This Row],[Bottom Default]],""))</f>
        <v/>
      </c>
      <c r="BX104" s="18"/>
      <c r="BY104" s="18"/>
      <c r="BZ104" s="18" t="str">
        <f>IF(Table_Styles[[#This Row],[Left]]&lt;&gt;"",Table_Styles[[#This Row],[Left]],IF(Table_Styles[[#This Row],[Left Default]]&lt;&gt;"",Table_Styles[[#This Row],[Left Default]],""))</f>
        <v/>
      </c>
      <c r="CA104" s="38"/>
      <c r="CB104" s="20" t="str">
        <f>IF(AND(Table_Styles[[#This Row],[Selector]]&lt;&gt;"",Table_Styles[[#This Row],[Font Family Used]]&lt;&gt;"",Table_Styles[[#This Row],[Font Weight Used]]&lt;&gt;""),Table_Styles[[#This Row],[Font Family Used]]&amp;" "&amp;Table_Styles[[#This Row],[Font Weight Used]],"")</f>
        <v>Dosis 400</v>
      </c>
      <c r="CC104" s="20" t="str">
        <f ca="1">IF(AND(Table_Styles[[#This Row],[Selector]],COUNTIF(OFFSET(CC:CC,0,0,ROW()-1,1),"="&amp;Table_Styles[[#This Row],[Font]])=0),Table_Styles[[#This Row],[Font]],"")</f>
        <v/>
      </c>
      <c r="CD104" s="20" t="str">
        <f ca="1">IF(Table_Styles[[#This Row],[Unique Font]]&lt;&gt;"",
"{""fontFamily"":"""&amp;Table_Styles[[#This Row],[Font Family Used]]&amp;""",""fontWeight"":"&amp;Table_Styles[[#This Row],[Font Weight Used]]&amp;"}","")</f>
        <v/>
      </c>
      <c r="CE10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45px;font-weight: 400;color: #2F3132;margin-top: 0;margin-bottom: 0</v>
      </c>
      <c r="CF104" s="20" t="str">
        <f>IF(AND(Table_Styles[[#This Row],[Selector]]&lt;&gt;"", Table_Styles[[#This Row],[Config Properties]]&lt;&gt;""),
Table_Styles[[#This Row],[Selector]]&amp;" { "&amp;Table_Styles[[#This Row],[Config Properties]]&amp;" }","")</f>
        <v>#sidebar .body .price .dollars { font-family: 'Dosis';font-size: 45px;font-weight: 400;color: #2F3132;margin-top: 0;margin-bottom: 0 }</v>
      </c>
      <c r="CG104" s="20" t="str">
        <f xml:space="preserve">
SUBSTITUTE(SUBSTITUTE(SUBSTITUTE(SUBSTITUTE(SUBSTITUTE(SUBSTITUTE(SUBSTITUTE(SUBSTITUTE(Table_Styles[[#This Row],[Config]],
" {","{"),
"{ ","{"),
" }","}"),
"} ","}"),
" ,",","),
", ",","),
" :",":"),
": ",":")</f>
        <v>#sidebar .body .price .dollars{font-family:'Dosis';font-size:45px;font-weight:400;color:#2F3132;margin-top:0;margin-bottom:0}</v>
      </c>
    </row>
    <row r="105" spans="2:85" ht="21" customHeight="1">
      <c r="B105" s="20" t="s">
        <v>826</v>
      </c>
      <c r="C105" s="41" t="s">
        <v>827</v>
      </c>
      <c r="D105" s="38"/>
      <c r="E105" s="38" t="str">
        <f>Settings_Styling_Font_Headings</f>
        <v>Dosis</v>
      </c>
      <c r="F105" s="18" t="str">
        <f>IF(Table_Styles[[#This Row],[Font Family]]&lt;&gt;"",Table_Styles[[#This Row],[Font Family]],IF(Table_Styles[[#This Row],[Font Family Default]]&lt;&gt;"",Table_Styles[[#This Row],[Font Family Default]],""))</f>
        <v>Dosis</v>
      </c>
      <c r="G105" s="38"/>
      <c r="H105" s="38" t="s">
        <v>633</v>
      </c>
      <c r="I105" s="18" t="str">
        <f>IF(Table_Styles[[#This Row],[Font Size]]&lt;&gt;"",Table_Styles[[#This Row],[Font Size]],IF(Table_Styles[[#This Row],[Font Size Default]]&lt;&gt;"",Table_Styles[[#This Row],[Font Size Default]],""))</f>
        <v>15px</v>
      </c>
      <c r="J105" s="38"/>
      <c r="K105" s="38">
        <v>700</v>
      </c>
      <c r="L105" s="18">
        <f>IF(Table_Styles[[#This Row],[Font Weight]]&lt;&gt;"",Table_Styles[[#This Row],[Font Weight]],IF(Table_Styles[[#This Row],[Font Weight Default]]&lt;&gt;"",Table_Styles[[#This Row],[Font Weight Default]],""))</f>
        <v>700</v>
      </c>
      <c r="M105" s="18" t="s">
        <v>529</v>
      </c>
      <c r="N105" s="38" t="str">
        <f>Colour_Background_1</f>
        <v>#FFFFFF</v>
      </c>
      <c r="O105" s="18" t="str">
        <f>IF(Table_Styles[[#This Row],[Colour]]&lt;&gt;"",Table_Styles[[#This Row],[Colour]],IF(Table_Styles[[#This Row],[Colour Default]]&lt;&gt;"",Table_Styles[[#This Row],[Colour Default]],""))</f>
        <v>#2F3132</v>
      </c>
      <c r="P105" s="38"/>
      <c r="Q105" s="38"/>
      <c r="R105" s="18" t="str">
        <f>IF(Table_Styles[[#This Row],[Background]]&lt;&gt;"",Table_Styles[[#This Row],[Background]],IF(Table_Styles[[#This Row],[Background Default]]&lt;&gt;"",Table_Styles[[#This Row],[Background Default]],""))</f>
        <v/>
      </c>
      <c r="S105" s="38"/>
      <c r="T105" s="38"/>
      <c r="U105" s="18" t="str">
        <f>IF(Table_Styles[[#This Row],[Border]]&lt;&gt;"",Table_Styles[[#This Row],[Border]],IF(Table_Styles[[#This Row],[Border Default]]&lt;&gt;"",Table_Styles[[#This Row],[Border Default]],""))</f>
        <v/>
      </c>
      <c r="V105" s="38"/>
      <c r="W105" s="38"/>
      <c r="X105" s="18" t="str">
        <f>IF(Table_Styles[[#This Row],[Border Radius]]&lt;&gt;"",Table_Styles[[#This Row],[Border Radius]],IF(Table_Styles[[#This Row],[Border Radius Default]]&lt;&gt;"",Table_Styles[[#This Row],[Border Radius Default]],""))</f>
        <v/>
      </c>
      <c r="Y105" s="38"/>
      <c r="Z105" s="38"/>
      <c r="AA105" s="18" t="str">
        <f>IF(Table_Styles[[#This Row],[MT]]&lt;&gt;"",Table_Styles[[#This Row],[MT]],IF(Table_Styles[[#This Row],[MT Default]]&lt;&gt;"",Table_Styles[[#This Row],[MT Default]],""))</f>
        <v/>
      </c>
      <c r="AB105" s="38"/>
      <c r="AC105" s="38"/>
      <c r="AD105" s="18" t="str">
        <f>IF(Table_Styles[[#This Row],[MR]]&lt;&gt;"",Table_Styles[[#This Row],[MR]],IF(Table_Styles[[#This Row],[MR Default]]&lt;&gt;"",Table_Styles[[#This Row],[MR Default]],""))</f>
        <v/>
      </c>
      <c r="AE105" s="38"/>
      <c r="AF105" s="38"/>
      <c r="AG105" s="18" t="str">
        <f>IF(Table_Styles[[#This Row],[MB]]&lt;&gt;"",Table_Styles[[#This Row],[MB]],IF(Table_Styles[[#This Row],[MB Default]]&lt;&gt;"",Table_Styles[[#This Row],[MB Default]],""))</f>
        <v/>
      </c>
      <c r="AH105" s="38" t="s">
        <v>828</v>
      </c>
      <c r="AI105" s="40" t="s">
        <v>829</v>
      </c>
      <c r="AJ105" s="18" t="str">
        <f>IF(Table_Styles[[#This Row],[ML]]&lt;&gt;"",Table_Styles[[#This Row],[ML]],IF(Table_Styles[[#This Row],[ML Default]]&lt;&gt;"",Table_Styles[[#This Row],[ML Default]],""))</f>
        <v>-11px</v>
      </c>
      <c r="AK105" s="38"/>
      <c r="AL105" s="38"/>
      <c r="AM105" s="18" t="str">
        <f>IF(Table_Styles[[#This Row],[PT]]&lt;&gt;"",Table_Styles[[#This Row],[PT]],IF(Table_Styles[[#This Row],[PT Default]]&lt;&gt;"",Table_Styles[[#This Row],[PT Default]],""))</f>
        <v/>
      </c>
      <c r="AN105" s="38"/>
      <c r="AO105" s="38"/>
      <c r="AP105" s="18" t="str">
        <f>IF(Table_Styles[[#This Row],[PR]]&lt;&gt;"",Table_Styles[[#This Row],[PR]],IF(Table_Styles[[#This Row],[PR Default]]&lt;&gt;"",Table_Styles[[#This Row],[PR Default]],""))</f>
        <v/>
      </c>
      <c r="AQ105" s="38"/>
      <c r="AR105" s="38"/>
      <c r="AS105" s="18" t="str">
        <f>IF(Table_Styles[[#This Row],[PB]]&lt;&gt;"",Table_Styles[[#This Row],[PB]],IF(Table_Styles[[#This Row],[PB Default]]&lt;&gt;"",Table_Styles[[#This Row],[PB Default]],""))</f>
        <v/>
      </c>
      <c r="AT105" s="38"/>
      <c r="AU105" s="38"/>
      <c r="AV105" s="18" t="str">
        <f>IF(Table_Styles[[#This Row],[PL]]&lt;&gt;"",Table_Styles[[#This Row],[PL]],IF(Table_Styles[[#This Row],[PL Default]]&lt;&gt;"",Table_Styles[[#This Row],[PL Default]],""))</f>
        <v/>
      </c>
      <c r="AW105" s="38"/>
      <c r="AX105" s="38"/>
      <c r="AY105" s="18" t="str">
        <f>IF(Table_Styles[[#This Row],[BT]]&lt;&gt;"",Table_Styles[[#This Row],[BT]],IF(Table_Styles[[#This Row],[BT Default]]&lt;&gt;"",Table_Styles[[#This Row],[BT Default]],""))</f>
        <v/>
      </c>
      <c r="AZ105" s="38"/>
      <c r="BA105" s="38"/>
      <c r="BB105" s="18" t="str">
        <f>IF(Table_Styles[[#This Row],[BR]]&lt;&gt;"",Table_Styles[[#This Row],[BR]],IF(Table_Styles[[#This Row],[BR Default]]&lt;&gt;"",Table_Styles[[#This Row],[BR Default]],""))</f>
        <v/>
      </c>
      <c r="BC105" s="38"/>
      <c r="BD105" s="38"/>
      <c r="BE105" s="18" t="str">
        <f>IF(Table_Styles[[#This Row],[BB]]&lt;&gt;"",Table_Styles[[#This Row],[BB]],IF(Table_Styles[[#This Row],[BB Default]]&lt;&gt;"",Table_Styles[[#This Row],[BB Default]],""))</f>
        <v/>
      </c>
      <c r="BF105" s="38"/>
      <c r="BG105" s="38"/>
      <c r="BH105" s="18" t="str">
        <f>IF(Table_Styles[[#This Row],[BL]]&lt;&gt;"",Table_Styles[[#This Row],[BL]],IF(Table_Styles[[#This Row],[BL Default]]&lt;&gt;"",Table_Styles[[#This Row],[BL Default]],""))</f>
        <v/>
      </c>
      <c r="BI105" s="38"/>
      <c r="BJ105" s="38"/>
      <c r="BK105" s="18" t="str">
        <f>IF(Table_Styles[[#This Row],[Width]]&lt;&gt;"",Table_Styles[[#This Row],[Width]],IF(Table_Styles[[#This Row],[Width Default]]&lt;&gt;"",Table_Styles[[#This Row],[Width Default]],""))</f>
        <v/>
      </c>
      <c r="BL105" s="38"/>
      <c r="BM105" s="38"/>
      <c r="BN105" s="18" t="str">
        <f>IF(Table_Styles[[#This Row],[Height]]&lt;&gt;"",Table_Styles[[#This Row],[Height]],IF(Table_Styles[[#This Row],[Height Default]]&lt;&gt;"",Table_Styles[[#This Row],[Height Default]],""))</f>
        <v/>
      </c>
      <c r="BO105" s="18"/>
      <c r="BP105" s="18"/>
      <c r="BQ105" s="18" t="str">
        <f>IF(Table_Styles[[#This Row],[Top]]&lt;&gt;"",Table_Styles[[#This Row],[Top]],IF(Table_Styles[[#This Row],[Top Default]]&lt;&gt;"",Table_Styles[[#This Row],[Top Default]],""))</f>
        <v/>
      </c>
      <c r="BR105" s="18"/>
      <c r="BS105" s="18"/>
      <c r="BT105" s="18" t="str">
        <f>IF(Table_Styles[[#This Row],[Right]]&lt;&gt;"",Table_Styles[[#This Row],[Right]],IF(Table_Styles[[#This Row],[Right Default]]&lt;&gt;"",Table_Styles[[#This Row],[Right Default]],""))</f>
        <v/>
      </c>
      <c r="BU105" s="18"/>
      <c r="BV105" s="18"/>
      <c r="BW105" s="18" t="str">
        <f>IF(Table_Styles[[#This Row],[Bottom]]&lt;&gt;"",Table_Styles[[#This Row],[Bottom]],IF(Table_Styles[[#This Row],[Bottom Default]]&lt;&gt;"",Table_Styles[[#This Row],[Bottom Default]],""))</f>
        <v/>
      </c>
      <c r="BX105" s="18"/>
      <c r="BY105" s="18"/>
      <c r="BZ105" s="18" t="str">
        <f>IF(Table_Styles[[#This Row],[Left]]&lt;&gt;"",Table_Styles[[#This Row],[Left]],IF(Table_Styles[[#This Row],[Left Default]]&lt;&gt;"",Table_Styles[[#This Row],[Left Default]],""))</f>
        <v/>
      </c>
      <c r="CA105" s="38"/>
      <c r="CB105" s="20" t="str">
        <f>IF(AND(Table_Styles[[#This Row],[Selector]]&lt;&gt;"",Table_Styles[[#This Row],[Font Family Used]]&lt;&gt;"",Table_Styles[[#This Row],[Font Weight Used]]&lt;&gt;""),Table_Styles[[#This Row],[Font Family Used]]&amp;" "&amp;Table_Styles[[#This Row],[Font Weight Used]],"")</f>
        <v>Dosis 700</v>
      </c>
      <c r="CC105" s="20" t="str">
        <f ca="1">IF(AND(Table_Styles[[#This Row],[Selector]],COUNTIF(OFFSET(CC:CC,0,0,ROW()-1,1),"="&amp;Table_Styles[[#This Row],[Font]])=0),Table_Styles[[#This Row],[Font]],"")</f>
        <v>Dosis 700</v>
      </c>
      <c r="CD105" s="20" t="str">
        <f ca="1">IF(Table_Styles[[#This Row],[Unique Font]]&lt;&gt;"",
"{""fontFamily"":"""&amp;Table_Styles[[#This Row],[Font Family Used]]&amp;""",""fontWeight"":"&amp;Table_Styles[[#This Row],[Font Weight Used]]&amp;"}","")</f>
        <v>{"fontFamily":"Dosis","fontWeight":700}</v>
      </c>
      <c r="CE10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'Dosis';font-size: 15px;font-weight: 700;color: #2F3132;margin-left: -11px</v>
      </c>
      <c r="CF105" s="20" t="str">
        <f>IF(AND(Table_Styles[[#This Row],[Selector]]&lt;&gt;"", Table_Styles[[#This Row],[Config Properties]]&lt;&gt;""),
Table_Styles[[#This Row],[Selector]]&amp;" { "&amp;Table_Styles[[#This Row],[Config Properties]]&amp;" }","")</f>
        <v>#sidebar .body .price .cents { font-family: 'Dosis';font-size: 15px;font-weight: 700;color: #2F3132;margin-left: -11px }</v>
      </c>
      <c r="CG105" s="20" t="str">
        <f xml:space="preserve">
SUBSTITUTE(SUBSTITUTE(SUBSTITUTE(SUBSTITUTE(SUBSTITUTE(SUBSTITUTE(SUBSTITUTE(SUBSTITUTE(Table_Styles[[#This Row],[Config]],
" {","{"),
"{ ","{"),
" }","}"),
"} ","}"),
" ,",","),
", ",","),
" :",":"),
": ",":")</f>
        <v>#sidebar .body .price .cents{font-family:'Dosis';font-size:15px;font-weight:700;color:#2F3132;margin-left:-11px}</v>
      </c>
    </row>
    <row r="106" spans="2:85" ht="21" customHeight="1">
      <c r="B106" s="20" t="s">
        <v>830</v>
      </c>
      <c r="C106" s="41" t="s">
        <v>831</v>
      </c>
      <c r="D106" s="38"/>
      <c r="E106" s="38"/>
      <c r="F106" s="18" t="str">
        <f>IF(Table_Styles[[#This Row],[Font Family]]&lt;&gt;"",Table_Styles[[#This Row],[Font Family]],IF(Table_Styles[[#This Row],[Font Family Default]]&lt;&gt;"",Table_Styles[[#This Row],[Font Family Default]],""))</f>
        <v/>
      </c>
      <c r="G106" s="38"/>
      <c r="H106" s="38"/>
      <c r="I106" s="18" t="str">
        <f>IF(Table_Styles[[#This Row],[Font Size]]&lt;&gt;"",Table_Styles[[#This Row],[Font Size]],IF(Table_Styles[[#This Row],[Font Size Default]]&lt;&gt;"",Table_Styles[[#This Row],[Font Size Default]],""))</f>
        <v/>
      </c>
      <c r="J106" s="38"/>
      <c r="K106" s="38"/>
      <c r="L106" s="18" t="str">
        <f>IF(Table_Styles[[#This Row],[Font Weight]]&lt;&gt;"",Table_Styles[[#This Row],[Font Weight]],IF(Table_Styles[[#This Row],[Font Weight Default]]&lt;&gt;"",Table_Styles[[#This Row],[Font Weight Default]],""))</f>
        <v/>
      </c>
      <c r="M106" s="18" t="s">
        <v>529</v>
      </c>
      <c r="N106" s="38" t="str">
        <f>Colour_Background_1</f>
        <v>#FFFFFF</v>
      </c>
      <c r="O106" s="18" t="str">
        <f>IF(Table_Styles[[#This Row],[Colour]]&lt;&gt;"",Table_Styles[[#This Row],[Colour]],IF(Table_Styles[[#This Row],[Colour Default]]&lt;&gt;"",Table_Styles[[#This Row],[Colour Default]],""))</f>
        <v>#2F3132</v>
      </c>
      <c r="P106" s="38"/>
      <c r="Q106" s="38"/>
      <c r="R106" s="18" t="str">
        <f>IF(Table_Styles[[#This Row],[Background]]&lt;&gt;"",Table_Styles[[#This Row],[Background]],IF(Table_Styles[[#This Row],[Background Default]]&lt;&gt;"",Table_Styles[[#This Row],[Background Default]],""))</f>
        <v/>
      </c>
      <c r="S106" s="38"/>
      <c r="T106" s="38"/>
      <c r="U106" s="18" t="str">
        <f>IF(Table_Styles[[#This Row],[Border]]&lt;&gt;"",Table_Styles[[#This Row],[Border]],IF(Table_Styles[[#This Row],[Border Default]]&lt;&gt;"",Table_Styles[[#This Row],[Border Default]],""))</f>
        <v/>
      </c>
      <c r="V106" s="38"/>
      <c r="W106" s="38"/>
      <c r="X106" s="18" t="str">
        <f>IF(Table_Styles[[#This Row],[Border Radius]]&lt;&gt;"",Table_Styles[[#This Row],[Border Radius]],IF(Table_Styles[[#This Row],[Border Radius Default]]&lt;&gt;"",Table_Styles[[#This Row],[Border Radius Default]],""))</f>
        <v/>
      </c>
      <c r="Y106" s="38"/>
      <c r="Z106" s="40" t="s">
        <v>633</v>
      </c>
      <c r="AA106" s="18" t="str">
        <f>IF(Table_Styles[[#This Row],[MT]]&lt;&gt;"",Table_Styles[[#This Row],[MT]],IF(Table_Styles[[#This Row],[MT Default]]&lt;&gt;"",Table_Styles[[#This Row],[MT Default]],""))</f>
        <v>15px</v>
      </c>
      <c r="AB106" s="38"/>
      <c r="AC106" s="38"/>
      <c r="AD106" s="18" t="str">
        <f>IF(Table_Styles[[#This Row],[MR]]&lt;&gt;"",Table_Styles[[#This Row],[MR]],IF(Table_Styles[[#This Row],[MR Default]]&lt;&gt;"",Table_Styles[[#This Row],[MR Default]],""))</f>
        <v/>
      </c>
      <c r="AE106" s="38"/>
      <c r="AF106" s="38"/>
      <c r="AG106" s="18" t="str">
        <f>IF(Table_Styles[[#This Row],[MB]]&lt;&gt;"",Table_Styles[[#This Row],[MB]],IF(Table_Styles[[#This Row],[MB Default]]&lt;&gt;"",Table_Styles[[#This Row],[MB Default]],""))</f>
        <v/>
      </c>
      <c r="AH106" s="38"/>
      <c r="AI106" s="38"/>
      <c r="AJ106" s="18" t="str">
        <f>IF(Table_Styles[[#This Row],[ML]]&lt;&gt;"",Table_Styles[[#This Row],[ML]],IF(Table_Styles[[#This Row],[ML Default]]&lt;&gt;"",Table_Styles[[#This Row],[ML Default]],""))</f>
        <v/>
      </c>
      <c r="AK106" s="38"/>
      <c r="AL106" s="38"/>
      <c r="AM106" s="18" t="str">
        <f>IF(Table_Styles[[#This Row],[PT]]&lt;&gt;"",Table_Styles[[#This Row],[PT]],IF(Table_Styles[[#This Row],[PT Default]]&lt;&gt;"",Table_Styles[[#This Row],[PT Default]],""))</f>
        <v/>
      </c>
      <c r="AN106" s="38"/>
      <c r="AO106" s="38"/>
      <c r="AP106" s="18" t="str">
        <f>IF(Table_Styles[[#This Row],[PR]]&lt;&gt;"",Table_Styles[[#This Row],[PR]],IF(Table_Styles[[#This Row],[PR Default]]&lt;&gt;"",Table_Styles[[#This Row],[PR Default]],""))</f>
        <v/>
      </c>
      <c r="AQ106" s="38"/>
      <c r="AR106" s="38"/>
      <c r="AS106" s="18" t="str">
        <f>IF(Table_Styles[[#This Row],[PB]]&lt;&gt;"",Table_Styles[[#This Row],[PB]],IF(Table_Styles[[#This Row],[PB Default]]&lt;&gt;"",Table_Styles[[#This Row],[PB Default]],""))</f>
        <v/>
      </c>
      <c r="AT106" s="38"/>
      <c r="AU106" s="38"/>
      <c r="AV106" s="18" t="str">
        <f>IF(Table_Styles[[#This Row],[PL]]&lt;&gt;"",Table_Styles[[#This Row],[PL]],IF(Table_Styles[[#This Row],[PL Default]]&lt;&gt;"",Table_Styles[[#This Row],[PL Default]],""))</f>
        <v/>
      </c>
      <c r="AW106" s="38"/>
      <c r="AX106" s="38"/>
      <c r="AY106" s="18" t="str">
        <f>IF(Table_Styles[[#This Row],[BT]]&lt;&gt;"",Table_Styles[[#This Row],[BT]],IF(Table_Styles[[#This Row],[BT Default]]&lt;&gt;"",Table_Styles[[#This Row],[BT Default]],""))</f>
        <v/>
      </c>
      <c r="AZ106" s="38"/>
      <c r="BA106" s="38"/>
      <c r="BB106" s="18" t="str">
        <f>IF(Table_Styles[[#This Row],[BR]]&lt;&gt;"",Table_Styles[[#This Row],[BR]],IF(Table_Styles[[#This Row],[BR Default]]&lt;&gt;"",Table_Styles[[#This Row],[BR Default]],""))</f>
        <v/>
      </c>
      <c r="BC106" s="38"/>
      <c r="BD106" s="38"/>
      <c r="BE106" s="18" t="str">
        <f>IF(Table_Styles[[#This Row],[BB]]&lt;&gt;"",Table_Styles[[#This Row],[BB]],IF(Table_Styles[[#This Row],[BB Default]]&lt;&gt;"",Table_Styles[[#This Row],[BB Default]],""))</f>
        <v/>
      </c>
      <c r="BF106" s="38"/>
      <c r="BG106" s="38"/>
      <c r="BH106" s="18" t="str">
        <f>IF(Table_Styles[[#This Row],[BL]]&lt;&gt;"",Table_Styles[[#This Row],[BL]],IF(Table_Styles[[#This Row],[BL Default]]&lt;&gt;"",Table_Styles[[#This Row],[BL Default]],""))</f>
        <v/>
      </c>
      <c r="BI106" s="38"/>
      <c r="BJ106" s="38"/>
      <c r="BK106" s="18" t="str">
        <f>IF(Table_Styles[[#This Row],[Width]]&lt;&gt;"",Table_Styles[[#This Row],[Width]],IF(Table_Styles[[#This Row],[Width Default]]&lt;&gt;"",Table_Styles[[#This Row],[Width Default]],""))</f>
        <v/>
      </c>
      <c r="BL106" s="38"/>
      <c r="BM106" s="38"/>
      <c r="BN106" s="18" t="str">
        <f>IF(Table_Styles[[#This Row],[Height]]&lt;&gt;"",Table_Styles[[#This Row],[Height]],IF(Table_Styles[[#This Row],[Height Default]]&lt;&gt;"",Table_Styles[[#This Row],[Height Default]],""))</f>
        <v/>
      </c>
      <c r="BO106" s="18"/>
      <c r="BP106" s="18"/>
      <c r="BQ106" s="18" t="str">
        <f>IF(Table_Styles[[#This Row],[Top]]&lt;&gt;"",Table_Styles[[#This Row],[Top]],IF(Table_Styles[[#This Row],[Top Default]]&lt;&gt;"",Table_Styles[[#This Row],[Top Default]],""))</f>
        <v/>
      </c>
      <c r="BR106" s="18"/>
      <c r="BS106" s="18"/>
      <c r="BT106" s="18" t="str">
        <f>IF(Table_Styles[[#This Row],[Right]]&lt;&gt;"",Table_Styles[[#This Row],[Right]],IF(Table_Styles[[#This Row],[Right Default]]&lt;&gt;"",Table_Styles[[#This Row],[Right Default]],""))</f>
        <v/>
      </c>
      <c r="BU106" s="18"/>
      <c r="BV106" s="18"/>
      <c r="BW106" s="18" t="str">
        <f>IF(Table_Styles[[#This Row],[Bottom]]&lt;&gt;"",Table_Styles[[#This Row],[Bottom]],IF(Table_Styles[[#This Row],[Bottom Default]]&lt;&gt;"",Table_Styles[[#This Row],[Bottom Default]],""))</f>
        <v/>
      </c>
      <c r="BX106" s="18"/>
      <c r="BY106" s="18"/>
      <c r="BZ106" s="18" t="str">
        <f>IF(Table_Styles[[#This Row],[Left]]&lt;&gt;"",Table_Styles[[#This Row],[Left]],IF(Table_Styles[[#This Row],[Left Default]]&lt;&gt;"",Table_Styles[[#This Row],[Left Default]],""))</f>
        <v/>
      </c>
      <c r="CA106" s="38"/>
      <c r="CB106" s="20" t="str">
        <f>IF(AND(Table_Styles[[#This Row],[Selector]]&lt;&gt;"",Table_Styles[[#This Row],[Font Family Used]]&lt;&gt;"",Table_Styles[[#This Row],[Font Weight Used]]&lt;&gt;""),Table_Styles[[#This Row],[Font Family Used]]&amp;" "&amp;Table_Styles[[#This Row],[Font Weight Used]],"")</f>
        <v/>
      </c>
      <c r="CC106" s="20" t="str">
        <f ca="1">IF(AND(Table_Styles[[#This Row],[Selector]],COUNTIF(OFFSET(CC:CC,0,0,ROW()-1,1),"="&amp;Table_Styles[[#This Row],[Font]])=0),Table_Styles[[#This Row],[Font]],"")</f>
        <v/>
      </c>
      <c r="CD106" s="20" t="str">
        <f ca="1">IF(Table_Styles[[#This Row],[Unique Font]]&lt;&gt;"",
"{""fontFamily"":"""&amp;Table_Styles[[#This Row],[Font Family Used]]&amp;""",""fontWeight"":"&amp;Table_Styles[[#This Row],[Font Weight Used]]&amp;"}","")</f>
        <v/>
      </c>
      <c r="CE10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#2F3132;margin-top: 15px</v>
      </c>
      <c r="CF106" s="20" t="str">
        <f>IF(AND(Table_Styles[[#This Row],[Selector]]&lt;&gt;"", Table_Styles[[#This Row],[Config Properties]]&lt;&gt;""),
Table_Styles[[#This Row],[Selector]]&amp;" { "&amp;Table_Styles[[#This Row],[Config Properties]]&amp;" }","")</f>
        <v>#sidebar .loader { color: #2F3132;margin-top: 15px }</v>
      </c>
      <c r="CG106" s="20" t="str">
        <f xml:space="preserve">
SUBSTITUTE(SUBSTITUTE(SUBSTITUTE(SUBSTITUTE(SUBSTITUTE(SUBSTITUTE(SUBSTITUTE(SUBSTITUTE(Table_Styles[[#This Row],[Config]],
" {","{"),
"{ ","{"),
" }","}"),
"} ","}"),
" ,",","),
", ",","),
" :",":"),
": ",":")</f>
        <v>#sidebar .loader{color:#2F3132;margin-top:15px}</v>
      </c>
    </row>
    <row r="107" spans="2:85" ht="21" customHeight="1">
      <c r="B107" s="41" t="s">
        <v>832</v>
      </c>
      <c r="C107" s="41" t="s">
        <v>833</v>
      </c>
      <c r="D107" s="38"/>
      <c r="E107" s="38" t="str">
        <f>Settings_Styling_Font_Labels</f>
        <v>Open Sans</v>
      </c>
      <c r="F107" s="18" t="str">
        <f>IF(Table_Styles[[#This Row],[Font Family]]&lt;&gt;"",Table_Styles[[#This Row],[Font Family]],IF(Table_Styles[[#This Row],[Font Family Default]]&lt;&gt;"",Table_Styles[[#This Row],[Font Family Default]],""))</f>
        <v>Open Sans</v>
      </c>
      <c r="G107" s="38"/>
      <c r="H107" s="40" t="s">
        <v>673</v>
      </c>
      <c r="I107" s="18" t="str">
        <f>IF(Table_Styles[[#This Row],[Font Size]]&lt;&gt;"",Table_Styles[[#This Row],[Font Size]],IF(Table_Styles[[#This Row],[Font Size Default]]&lt;&gt;"",Table_Styles[[#This Row],[Font Size Default]],""))</f>
        <v>13px</v>
      </c>
      <c r="J107" s="38"/>
      <c r="K107" s="38">
        <f>Settings_Styling_Font_Weight_Labels</f>
        <v>700</v>
      </c>
      <c r="L107" s="18">
        <f>IF(Table_Styles[[#This Row],[Font Weight]]&lt;&gt;"",Table_Styles[[#This Row],[Font Weight]],IF(Table_Styles[[#This Row],[Font Weight Default]]&lt;&gt;"",Table_Styles[[#This Row],[Font Weight Default]],""))</f>
        <v>700</v>
      </c>
      <c r="M107" s="18" t="s">
        <v>529</v>
      </c>
      <c r="N107" s="38" t="str">
        <f>Colour_Background_1</f>
        <v>#FFFFFF</v>
      </c>
      <c r="O107" s="18" t="str">
        <f>IF(Table_Styles[[#This Row],[Colour]]&lt;&gt;"",Table_Styles[[#This Row],[Colour]],IF(Table_Styles[[#This Row],[Colour Default]]&lt;&gt;"",Table_Styles[[#This Row],[Colour Default]],""))</f>
        <v>#2F3132</v>
      </c>
      <c r="P107" s="38"/>
      <c r="Q107" s="40" t="s">
        <v>676</v>
      </c>
      <c r="R107" s="18" t="str">
        <f>IF(Table_Styles[[#This Row],[Background]]&lt;&gt;"",Table_Styles[[#This Row],[Background]],IF(Table_Styles[[#This Row],[Background Default]]&lt;&gt;"",Table_Styles[[#This Row],[Background Default]],""))</f>
        <v>none</v>
      </c>
      <c r="S107" s="38"/>
      <c r="T107" s="38"/>
      <c r="U107" s="18" t="str">
        <f>IF(Table_Styles[[#This Row],[Border]]&lt;&gt;"",Table_Styles[[#This Row],[Border]],IF(Table_Styles[[#This Row],[Border Default]]&lt;&gt;"",Table_Styles[[#This Row],[Border Default]],""))</f>
        <v/>
      </c>
      <c r="V107" s="38"/>
      <c r="W107" s="38"/>
      <c r="X107" s="18" t="str">
        <f>IF(Table_Styles[[#This Row],[Border Radius]]&lt;&gt;"",Table_Styles[[#This Row],[Border Radius]],IF(Table_Styles[[#This Row],[Border Radius Default]]&lt;&gt;"",Table_Styles[[#This Row],[Border Radius Default]],""))</f>
        <v/>
      </c>
      <c r="Y107" s="38"/>
      <c r="Z107" s="40"/>
      <c r="AA107" s="18" t="str">
        <f>IF(Table_Styles[[#This Row],[MT]]&lt;&gt;"",Table_Styles[[#This Row],[MT]],IF(Table_Styles[[#This Row],[MT Default]]&lt;&gt;"",Table_Styles[[#This Row],[MT Default]],""))</f>
        <v/>
      </c>
      <c r="AB107" s="38"/>
      <c r="AC107" s="38"/>
      <c r="AD107" s="18" t="str">
        <f>IF(Table_Styles[[#This Row],[MR]]&lt;&gt;"",Table_Styles[[#This Row],[MR]],IF(Table_Styles[[#This Row],[MR Default]]&lt;&gt;"",Table_Styles[[#This Row],[MR Default]],""))</f>
        <v/>
      </c>
      <c r="AE107" s="38"/>
      <c r="AF107" s="38"/>
      <c r="AG107" s="18" t="str">
        <f>IF(Table_Styles[[#This Row],[MB]]&lt;&gt;"",Table_Styles[[#This Row],[MB]],IF(Table_Styles[[#This Row],[MB Default]]&lt;&gt;"",Table_Styles[[#This Row],[MB Default]],""))</f>
        <v/>
      </c>
      <c r="AH107" s="38"/>
      <c r="AI107" s="38"/>
      <c r="AJ107" s="18" t="str">
        <f>IF(Table_Styles[[#This Row],[ML]]&lt;&gt;"",Table_Styles[[#This Row],[ML]],IF(Table_Styles[[#This Row],[ML Default]]&lt;&gt;"",Table_Styles[[#This Row],[ML Default]],""))</f>
        <v/>
      </c>
      <c r="AK107" s="38"/>
      <c r="AL107" s="38" t="s">
        <v>753</v>
      </c>
      <c r="AM107" s="18" t="str">
        <f>IF(Table_Styles[[#This Row],[PT]]&lt;&gt;"",Table_Styles[[#This Row],[PT]],IF(Table_Styles[[#This Row],[PT Default]]&lt;&gt;"",Table_Styles[[#This Row],[PT Default]],""))</f>
        <v>4px</v>
      </c>
      <c r="AN107" s="38"/>
      <c r="AO107" s="38" t="s">
        <v>739</v>
      </c>
      <c r="AP107" s="18" t="str">
        <f>IF(Table_Styles[[#This Row],[PR]]&lt;&gt;"",Table_Styles[[#This Row],[PR]],IF(Table_Styles[[#This Row],[PR Default]]&lt;&gt;"",Table_Styles[[#This Row],[PR Default]],""))</f>
        <v>2px</v>
      </c>
      <c r="AQ107" s="38"/>
      <c r="AR107" s="38" t="s">
        <v>753</v>
      </c>
      <c r="AS107" s="18" t="str">
        <f>IF(Table_Styles[[#This Row],[PB]]&lt;&gt;"",Table_Styles[[#This Row],[PB]],IF(Table_Styles[[#This Row],[PB Default]]&lt;&gt;"",Table_Styles[[#This Row],[PB Default]],""))</f>
        <v>4px</v>
      </c>
      <c r="AT107" s="38"/>
      <c r="AU107" s="38" t="s">
        <v>739</v>
      </c>
      <c r="AV107" s="18" t="str">
        <f>IF(Table_Styles[[#This Row],[PL]]&lt;&gt;"",Table_Styles[[#This Row],[PL]],IF(Table_Styles[[#This Row],[PL Default]]&lt;&gt;"",Table_Styles[[#This Row],[PL Default]],""))</f>
        <v>2px</v>
      </c>
      <c r="AW107" s="38"/>
      <c r="AX107" s="38"/>
      <c r="AY107" s="18" t="str">
        <f>IF(Table_Styles[[#This Row],[BT]]&lt;&gt;"",Table_Styles[[#This Row],[BT]],IF(Table_Styles[[#This Row],[BT Default]]&lt;&gt;"",Table_Styles[[#This Row],[BT Default]],""))</f>
        <v/>
      </c>
      <c r="AZ107" s="38"/>
      <c r="BA107" s="38"/>
      <c r="BB107" s="18" t="str">
        <f>IF(Table_Styles[[#This Row],[BR]]&lt;&gt;"",Table_Styles[[#This Row],[BR]],IF(Table_Styles[[#This Row],[BR Default]]&lt;&gt;"",Table_Styles[[#This Row],[BR Default]],""))</f>
        <v/>
      </c>
      <c r="BC107" s="38"/>
      <c r="BD107" s="38"/>
      <c r="BE107" s="18" t="str">
        <f>IF(Table_Styles[[#This Row],[BB]]&lt;&gt;"",Table_Styles[[#This Row],[BB]],IF(Table_Styles[[#This Row],[BB Default]]&lt;&gt;"",Table_Styles[[#This Row],[BB Default]],""))</f>
        <v/>
      </c>
      <c r="BF107" s="38"/>
      <c r="BG107" s="38"/>
      <c r="BH107" s="18" t="str">
        <f>IF(Table_Styles[[#This Row],[BL]]&lt;&gt;"",Table_Styles[[#This Row],[BL]],IF(Table_Styles[[#This Row],[BL Default]]&lt;&gt;"",Table_Styles[[#This Row],[BL Default]],""))</f>
        <v/>
      </c>
      <c r="BI107" s="38"/>
      <c r="BJ107" s="38"/>
      <c r="BK107" s="18" t="str">
        <f>IF(Table_Styles[[#This Row],[Width]]&lt;&gt;"",Table_Styles[[#This Row],[Width]],IF(Table_Styles[[#This Row],[Width Default]]&lt;&gt;"",Table_Styles[[#This Row],[Width Default]],""))</f>
        <v/>
      </c>
      <c r="BL107" s="38"/>
      <c r="BM107" s="38"/>
      <c r="BN107" s="18" t="str">
        <f>IF(Table_Styles[[#This Row],[Height]]&lt;&gt;"",Table_Styles[[#This Row],[Height]],IF(Table_Styles[[#This Row],[Height Default]]&lt;&gt;"",Table_Styles[[#This Row],[Height Default]],""))</f>
        <v/>
      </c>
      <c r="BO107" s="18"/>
      <c r="BP107" s="18"/>
      <c r="BQ107" s="18" t="str">
        <f>IF(Table_Styles[[#This Row],[Top]]&lt;&gt;"",Table_Styles[[#This Row],[Top]],IF(Table_Styles[[#This Row],[Top Default]]&lt;&gt;"",Table_Styles[[#This Row],[Top Default]],""))</f>
        <v/>
      </c>
      <c r="BR107" s="18"/>
      <c r="BS107" s="18"/>
      <c r="BT107" s="18" t="str">
        <f>IF(Table_Styles[[#This Row],[Right]]&lt;&gt;"",Table_Styles[[#This Row],[Right]],IF(Table_Styles[[#This Row],[Right Default]]&lt;&gt;"",Table_Styles[[#This Row],[Right Default]],""))</f>
        <v/>
      </c>
      <c r="BU107" s="18"/>
      <c r="BV107" s="18"/>
      <c r="BW107" s="18" t="str">
        <f>IF(Table_Styles[[#This Row],[Bottom]]&lt;&gt;"",Table_Styles[[#This Row],[Bottom]],IF(Table_Styles[[#This Row],[Bottom Default]]&lt;&gt;"",Table_Styles[[#This Row],[Bottom Default]],""))</f>
        <v/>
      </c>
      <c r="BX107" s="18"/>
      <c r="BY107" s="18"/>
      <c r="BZ107" s="18" t="str">
        <f>IF(Table_Styles[[#This Row],[Left]]&lt;&gt;"",Table_Styles[[#This Row],[Left]],IF(Table_Styles[[#This Row],[Left Default]]&lt;&gt;"",Table_Styles[[#This Row],[Left Default]],""))</f>
        <v/>
      </c>
      <c r="CA107" s="38"/>
      <c r="CB107" s="20" t="str">
        <f>IF(AND(Table_Styles[[#This Row],[Selector]]&lt;&gt;"",Table_Styles[[#This Row],[Font Family Used]]&lt;&gt;"",Table_Styles[[#This Row],[Font Weight Used]]&lt;&gt;""),Table_Styles[[#This Row],[Font Family Used]]&amp;" "&amp;Table_Styles[[#This Row],[Font Weight Used]],"")</f>
        <v>Open Sans 700</v>
      </c>
      <c r="CC107" s="20" t="str">
        <f ca="1">IF(AND(Table_Styles[[#This Row],[Selector]],COUNTIF(OFFSET(CC:CC,0,0,ROW()-1,1),"="&amp;Table_Styles[[#This Row],[Font]])=0),Table_Styles[[#This Row],[Font]],"")</f>
        <v/>
      </c>
      <c r="CD107" s="20" t="str">
        <f ca="1">IF(Table_Styles[[#This Row],[Unique Font]]&lt;&gt;"",
"{""fontFamily"":"""&amp;Table_Styles[[#This Row],[Font Family Used]]&amp;""",""fontWeight"":"&amp;Table_Styles[[#This Row],[Font Weight Used]]&amp;"}","")</f>
        <v/>
      </c>
      <c r="CE10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700;color: #2F3132;background: none;padding-top: 4px;padding-right: 2px;padding-bottom: 4px;padding-left: 2px</v>
      </c>
      <c r="CF107" s="20" t="str">
        <f>IF(AND(Table_Styles[[#This Row],[Selector]]&lt;&gt;"", Table_Styles[[#This Row],[Config Properties]]&lt;&gt;""),
Table_Styles[[#This Row],[Selector]]&amp;" { "&amp;Table_Styles[[#This Row],[Config Properties]]&amp;" }","")</f>
        <v>#sidebar buttons-field label.btn { font-family: 'Open Sans';font-size: 13px;font-weight: 700;color: #2F3132;background: none;padding-top: 4px;padding-right: 2px;padding-bottom: 4px;padding-left: 2px }</v>
      </c>
      <c r="CG107" s="20" t="str">
        <f xml:space="preserve">
SUBSTITUTE(SUBSTITUTE(SUBSTITUTE(SUBSTITUTE(SUBSTITUTE(SUBSTITUTE(SUBSTITUTE(SUBSTITUTE(Table_Styles[[#This Row],[Config]],
" {","{"),
"{ ","{"),
" }","}"),
"} ","}"),
" ,",","),
", ",","),
" :",":"),
": ",":")</f>
        <v>#sidebar buttons-field label.btn{font-family:'Open Sans';font-size:13px;font-weight:700;color:#2F3132;background:none;padding-top:4px;padding-right:2px;padding-bottom:4px;padding-left:2px}</v>
      </c>
    </row>
    <row r="108" spans="2:85" ht="21" customHeight="1">
      <c r="B108" s="41" t="s">
        <v>834</v>
      </c>
      <c r="C108" s="41" t="s">
        <v>835</v>
      </c>
      <c r="D108" s="38"/>
      <c r="E108" s="38"/>
      <c r="F108" s="18" t="str">
        <f>IF(Table_Styles[[#This Row],[Font Family]]&lt;&gt;"",Table_Styles[[#This Row],[Font Family]],IF(Table_Styles[[#This Row],[Font Family Default]]&lt;&gt;"",Table_Styles[[#This Row],[Font Family Default]],""))</f>
        <v/>
      </c>
      <c r="G108" s="38"/>
      <c r="H108" s="38"/>
      <c r="I108" s="18" t="str">
        <f>IF(Table_Styles[[#This Row],[Font Size]]&lt;&gt;"",Table_Styles[[#This Row],[Font Size]],IF(Table_Styles[[#This Row],[Font Size Default]]&lt;&gt;"",Table_Styles[[#This Row],[Font Size Default]],""))</f>
        <v/>
      </c>
      <c r="J108" s="38"/>
      <c r="K108" s="38"/>
      <c r="L108" s="18"/>
      <c r="M108" s="38"/>
      <c r="N108" s="38" t="str">
        <f>Colour_Background_1</f>
        <v>#FFFFFF</v>
      </c>
      <c r="O108" s="18" t="str">
        <f>IF(Table_Styles[[#This Row],[Colour]]&lt;&gt;"",Table_Styles[[#This Row],[Colour]],IF(Table_Styles[[#This Row],[Colour Default]]&lt;&gt;"",Table_Styles[[#This Row],[Colour Default]],""))</f>
        <v>#FFFFFF</v>
      </c>
      <c r="P108" s="38"/>
      <c r="Q108" s="38" t="str">
        <f>Colour_Accent_1</f>
        <v>#042361</v>
      </c>
      <c r="R108" s="18" t="str">
        <f>IF(Table_Styles[[#This Row],[Background]]&lt;&gt;"",Table_Styles[[#This Row],[Background]],IF(Table_Styles[[#This Row],[Background Default]]&lt;&gt;"",Table_Styles[[#This Row],[Background Default]],""))</f>
        <v>#042361</v>
      </c>
      <c r="S108" s="38"/>
      <c r="T108" s="38"/>
      <c r="U108" s="18" t="str">
        <f>IF(Table_Styles[[#This Row],[Border]]&lt;&gt;"",Table_Styles[[#This Row],[Border]],IF(Table_Styles[[#This Row],[Border Default]]&lt;&gt;"",Table_Styles[[#This Row],[Border Default]],""))</f>
        <v/>
      </c>
      <c r="V108" s="38"/>
      <c r="W108" s="38"/>
      <c r="X108" s="18" t="str">
        <f>IF(Table_Styles[[#This Row],[Border Radius]]&lt;&gt;"",Table_Styles[[#This Row],[Border Radius]],IF(Table_Styles[[#This Row],[Border Radius Default]]&lt;&gt;"",Table_Styles[[#This Row],[Border Radius Default]],""))</f>
        <v/>
      </c>
      <c r="Y108" s="38"/>
      <c r="Z108" s="40"/>
      <c r="AA108" s="18" t="str">
        <f>IF(Table_Styles[[#This Row],[MT]]&lt;&gt;"",Table_Styles[[#This Row],[MT]],IF(Table_Styles[[#This Row],[MT Default]]&lt;&gt;"",Table_Styles[[#This Row],[MT Default]],""))</f>
        <v/>
      </c>
      <c r="AB108" s="38"/>
      <c r="AC108" s="38"/>
      <c r="AD108" s="18" t="str">
        <f>IF(Table_Styles[[#This Row],[MR]]&lt;&gt;"",Table_Styles[[#This Row],[MR]],IF(Table_Styles[[#This Row],[MR Default]]&lt;&gt;"",Table_Styles[[#This Row],[MR Default]],""))</f>
        <v/>
      </c>
      <c r="AE108" s="38"/>
      <c r="AF108" s="38"/>
      <c r="AG108" s="18" t="str">
        <f>IF(Table_Styles[[#This Row],[MB]]&lt;&gt;"",Table_Styles[[#This Row],[MB]],IF(Table_Styles[[#This Row],[MB Default]]&lt;&gt;"",Table_Styles[[#This Row],[MB Default]],""))</f>
        <v/>
      </c>
      <c r="AH108" s="38"/>
      <c r="AI108" s="38"/>
      <c r="AJ108" s="18" t="str">
        <f>IF(Table_Styles[[#This Row],[ML]]&lt;&gt;"",Table_Styles[[#This Row],[ML]],IF(Table_Styles[[#This Row],[ML Default]]&lt;&gt;"",Table_Styles[[#This Row],[ML Default]],""))</f>
        <v/>
      </c>
      <c r="AK108" s="38"/>
      <c r="AL108" s="38"/>
      <c r="AM108" s="18" t="str">
        <f>IF(Table_Styles[[#This Row],[PT]]&lt;&gt;"",Table_Styles[[#This Row],[PT]],IF(Table_Styles[[#This Row],[PT Default]]&lt;&gt;"",Table_Styles[[#This Row],[PT Default]],""))</f>
        <v/>
      </c>
      <c r="AN108" s="38"/>
      <c r="AO108" s="38" t="s">
        <v>774</v>
      </c>
      <c r="AP108" s="18" t="str">
        <f>IF(Table_Styles[[#This Row],[PR]]&lt;&gt;"",Table_Styles[[#This Row],[PR]],IF(Table_Styles[[#This Row],[PR Default]]&lt;&gt;"",Table_Styles[[#This Row],[PR Default]],""))</f>
        <v>8px</v>
      </c>
      <c r="AQ108" s="38"/>
      <c r="AR108" s="38"/>
      <c r="AS108" s="18" t="str">
        <f>IF(Table_Styles[[#This Row],[PB]]&lt;&gt;"",Table_Styles[[#This Row],[PB]],IF(Table_Styles[[#This Row],[PB Default]]&lt;&gt;"",Table_Styles[[#This Row],[PB Default]],""))</f>
        <v/>
      </c>
      <c r="AT108" s="38"/>
      <c r="AU108" s="38" t="s">
        <v>774</v>
      </c>
      <c r="AV108" s="18" t="str">
        <f>IF(Table_Styles[[#This Row],[PL]]&lt;&gt;"",Table_Styles[[#This Row],[PL]],IF(Table_Styles[[#This Row],[PL Default]]&lt;&gt;"",Table_Styles[[#This Row],[PL Default]],""))</f>
        <v>8px</v>
      </c>
      <c r="AW108" s="38"/>
      <c r="AX108" s="38"/>
      <c r="AY108" s="18" t="str">
        <f>IF(Table_Styles[[#This Row],[BT]]&lt;&gt;"",Table_Styles[[#This Row],[BT]],IF(Table_Styles[[#This Row],[BT Default]]&lt;&gt;"",Table_Styles[[#This Row],[BT Default]],""))</f>
        <v/>
      </c>
      <c r="AZ108" s="38"/>
      <c r="BA108" s="38"/>
      <c r="BB108" s="18" t="str">
        <f>IF(Table_Styles[[#This Row],[BR]]&lt;&gt;"",Table_Styles[[#This Row],[BR]],IF(Table_Styles[[#This Row],[BR Default]]&lt;&gt;"",Table_Styles[[#This Row],[BR Default]],""))</f>
        <v/>
      </c>
      <c r="BC108" s="38"/>
      <c r="BD108" s="38"/>
      <c r="BE108" s="18" t="str">
        <f>IF(Table_Styles[[#This Row],[BB]]&lt;&gt;"",Table_Styles[[#This Row],[BB]],IF(Table_Styles[[#This Row],[BB Default]]&lt;&gt;"",Table_Styles[[#This Row],[BB Default]],""))</f>
        <v/>
      </c>
      <c r="BF108" s="38"/>
      <c r="BG108" s="38"/>
      <c r="BH108" s="18" t="str">
        <f>IF(Table_Styles[[#This Row],[BL]]&lt;&gt;"",Table_Styles[[#This Row],[BL]],IF(Table_Styles[[#This Row],[BL Default]]&lt;&gt;"",Table_Styles[[#This Row],[BL Default]],""))</f>
        <v/>
      </c>
      <c r="BI108" s="38"/>
      <c r="BJ108" s="38"/>
      <c r="BK108" s="18" t="str">
        <f>IF(Table_Styles[[#This Row],[Width]]&lt;&gt;"",Table_Styles[[#This Row],[Width]],IF(Table_Styles[[#This Row],[Width Default]]&lt;&gt;"",Table_Styles[[#This Row],[Width Default]],""))</f>
        <v/>
      </c>
      <c r="BL108" s="38"/>
      <c r="BM108" s="38"/>
      <c r="BN108" s="18" t="str">
        <f>IF(Table_Styles[[#This Row],[Height]]&lt;&gt;"",Table_Styles[[#This Row],[Height]],IF(Table_Styles[[#This Row],[Height Default]]&lt;&gt;"",Table_Styles[[#This Row],[Height Default]],""))</f>
        <v/>
      </c>
      <c r="BO108" s="18"/>
      <c r="BP108" s="18"/>
      <c r="BQ108" s="18" t="str">
        <f>IF(Table_Styles[[#This Row],[Top]]&lt;&gt;"",Table_Styles[[#This Row],[Top]],IF(Table_Styles[[#This Row],[Top Default]]&lt;&gt;"",Table_Styles[[#This Row],[Top Default]],""))</f>
        <v/>
      </c>
      <c r="BR108" s="18"/>
      <c r="BS108" s="18"/>
      <c r="BT108" s="18" t="str">
        <f>IF(Table_Styles[[#This Row],[Right]]&lt;&gt;"",Table_Styles[[#This Row],[Right]],IF(Table_Styles[[#This Row],[Right Default]]&lt;&gt;"",Table_Styles[[#This Row],[Right Default]],""))</f>
        <v/>
      </c>
      <c r="BU108" s="18"/>
      <c r="BV108" s="18"/>
      <c r="BW108" s="18" t="str">
        <f>IF(Table_Styles[[#This Row],[Bottom]]&lt;&gt;"",Table_Styles[[#This Row],[Bottom]],IF(Table_Styles[[#This Row],[Bottom Default]]&lt;&gt;"",Table_Styles[[#This Row],[Bottom Default]],""))</f>
        <v/>
      </c>
      <c r="BX108" s="18"/>
      <c r="BY108" s="18"/>
      <c r="BZ108" s="18" t="str">
        <f>IF(Table_Styles[[#This Row],[Left]]&lt;&gt;"",Table_Styles[[#This Row],[Left]],IF(Table_Styles[[#This Row],[Left Default]]&lt;&gt;"",Table_Styles[[#This Row],[Left Default]],""))</f>
        <v/>
      </c>
      <c r="CA108" s="38"/>
      <c r="CB108" s="20" t="str">
        <f>IF(AND(Table_Styles[[#This Row],[Selector]]&lt;&gt;"",Table_Styles[[#This Row],[Font Family Used]]&lt;&gt;"",Table_Styles[[#This Row],[Font Weight Used]]&lt;&gt;""),Table_Styles[[#This Row],[Font Family Used]]&amp;" "&amp;Table_Styles[[#This Row],[Font Weight Used]],"")</f>
        <v/>
      </c>
      <c r="CC108" s="20" t="str">
        <f ca="1">IF(AND(Table_Styles[[#This Row],[Selector]],COUNTIF(OFFSET(CC:CC,0,0,ROW()-1,1),"="&amp;Table_Styles[[#This Row],[Font]])=0),Table_Styles[[#This Row],[Font]],"")</f>
        <v/>
      </c>
      <c r="CD108" s="20" t="str">
        <f ca="1">IF(Table_Styles[[#This Row],[Unique Font]]&lt;&gt;"",
"{""fontFamily"":"""&amp;Table_Styles[[#This Row],[Font Family Used]]&amp;""",""fontWeight"":"&amp;Table_Styles[[#This Row],[Font Weight Used]]&amp;"}","")</f>
        <v/>
      </c>
      <c r="CE10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#042361;padding-right: 8px;padding-left: 8px</v>
      </c>
      <c r="CF108" s="20" t="str">
        <f>IF(AND(Table_Styles[[#This Row],[Selector]]&lt;&gt;"", Table_Styles[[#This Row],[Config Properties]]&lt;&gt;""),
Table_Styles[[#This Row],[Selector]]&amp;" { "&amp;Table_Styles[[#This Row],[Config Properties]]&amp;" }","")</f>
        <v>#sidebar buttons-field label.btn.selected { color: #FFFFFF;background: #042361;padding-right: 8px;padding-left: 8px }</v>
      </c>
      <c r="CG108" s="20" t="str">
        <f xml:space="preserve">
SUBSTITUTE(SUBSTITUTE(SUBSTITUTE(SUBSTITUTE(SUBSTITUTE(SUBSTITUTE(SUBSTITUTE(SUBSTITUTE(Table_Styles[[#This Row],[Config]],
" {","{"),
"{ ","{"),
" }","}"),
"} ","}"),
" ,",","),
", ",","),
" :",":"),
": ",":")</f>
        <v>#sidebar buttons-field label.btn.selected{color:#FFFFFF;background:#042361;padding-right:8px;padding-left:8px}</v>
      </c>
    </row>
    <row r="109" spans="2:85" ht="21.75" thickBot="1">
      <c r="B109" s="59" t="s">
        <v>836</v>
      </c>
      <c r="C109" s="59"/>
      <c r="D109" s="67"/>
      <c r="E109" s="67"/>
      <c r="F109" s="59" t="str">
        <f>IF(Table_Styles[[#This Row],[Font Family]]&lt;&gt;"",Table_Styles[[#This Row],[Font Family]],IF(Table_Styles[[#This Row],[Font Family Default]]&lt;&gt;"",Table_Styles[[#This Row],[Font Family Default]],""))</f>
        <v/>
      </c>
      <c r="G109" s="67"/>
      <c r="H109" s="67"/>
      <c r="I109" s="59" t="str">
        <f>IF(Table_Styles[[#This Row],[Font Size]]&lt;&gt;"",Table_Styles[[#This Row],[Font Size]],IF(Table_Styles[[#This Row],[Font Size Default]]&lt;&gt;"",Table_Styles[[#This Row],[Font Size Default]],""))</f>
        <v/>
      </c>
      <c r="J109" s="67"/>
      <c r="K109" s="67"/>
      <c r="L109" s="59" t="str">
        <f>IF(Table_Styles[[#This Row],[Font Weight]]&lt;&gt;"",Table_Styles[[#This Row],[Font Weight]],IF(Table_Styles[[#This Row],[Font Weight Default]]&lt;&gt;"",Table_Styles[[#This Row],[Font Weight Default]],""))</f>
        <v/>
      </c>
      <c r="M109" s="67"/>
      <c r="N109" s="67"/>
      <c r="O109" s="59" t="str">
        <f>IF(Table_Styles[[#This Row],[Colour]]&lt;&gt;"",Table_Styles[[#This Row],[Colour]],IF(Table_Styles[[#This Row],[Colour Default]]&lt;&gt;"",Table_Styles[[#This Row],[Colour Default]],""))</f>
        <v/>
      </c>
      <c r="P109" s="67"/>
      <c r="Q109" s="67"/>
      <c r="R109" s="59" t="str">
        <f>IF(Table_Styles[[#This Row],[Background]]&lt;&gt;"",Table_Styles[[#This Row],[Background]],IF(Table_Styles[[#This Row],[Background Default]]&lt;&gt;"",Table_Styles[[#This Row],[Background Default]],""))</f>
        <v/>
      </c>
      <c r="S109" s="67"/>
      <c r="T109" s="67"/>
      <c r="U109" s="59" t="str">
        <f>IF(Table_Styles[[#This Row],[Border]]&lt;&gt;"",Table_Styles[[#This Row],[Border]],IF(Table_Styles[[#This Row],[Border Default]]&lt;&gt;"",Table_Styles[[#This Row],[Border Default]],""))</f>
        <v/>
      </c>
      <c r="V109" s="67"/>
      <c r="W109" s="67"/>
      <c r="X109" s="59" t="str">
        <f>IF(Table_Styles[[#This Row],[Border Radius]]&lt;&gt;"",Table_Styles[[#This Row],[Border Radius]],IF(Table_Styles[[#This Row],[Border Radius Default]]&lt;&gt;"",Table_Styles[[#This Row],[Border Radius Default]],""))</f>
        <v/>
      </c>
      <c r="Y109" s="67"/>
      <c r="Z109" s="67"/>
      <c r="AA109" s="59" t="str">
        <f>IF(Table_Styles[[#This Row],[MT]]&lt;&gt;"",Table_Styles[[#This Row],[MT]],IF(Table_Styles[[#This Row],[MT Default]]&lt;&gt;"",Table_Styles[[#This Row],[MT Default]],""))</f>
        <v/>
      </c>
      <c r="AB109" s="67"/>
      <c r="AC109" s="67"/>
      <c r="AD109" s="59" t="str">
        <f>IF(Table_Styles[[#This Row],[MR]]&lt;&gt;"",Table_Styles[[#This Row],[MR]],IF(Table_Styles[[#This Row],[MR Default]]&lt;&gt;"",Table_Styles[[#This Row],[MR Default]],""))</f>
        <v/>
      </c>
      <c r="AE109" s="67"/>
      <c r="AF109" s="67"/>
      <c r="AG109" s="59" t="str">
        <f>IF(Table_Styles[[#This Row],[MB]]&lt;&gt;"",Table_Styles[[#This Row],[MB]],IF(Table_Styles[[#This Row],[MB Default]]&lt;&gt;"",Table_Styles[[#This Row],[MB Default]],""))</f>
        <v/>
      </c>
      <c r="AH109" s="67"/>
      <c r="AI109" s="67"/>
      <c r="AJ109" s="59" t="str">
        <f>IF(Table_Styles[[#This Row],[ML]]&lt;&gt;"",Table_Styles[[#This Row],[ML]],IF(Table_Styles[[#This Row],[ML Default]]&lt;&gt;"",Table_Styles[[#This Row],[ML Default]],""))</f>
        <v/>
      </c>
      <c r="AK109" s="67"/>
      <c r="AL109" s="67"/>
      <c r="AM109" s="59" t="str">
        <f>IF(Table_Styles[[#This Row],[PT]]&lt;&gt;"",Table_Styles[[#This Row],[PT]],IF(Table_Styles[[#This Row],[PT Default]]&lt;&gt;"",Table_Styles[[#This Row],[PT Default]],""))</f>
        <v/>
      </c>
      <c r="AN109" s="67"/>
      <c r="AO109" s="67"/>
      <c r="AP109" s="59" t="str">
        <f>IF(Table_Styles[[#This Row],[PR]]&lt;&gt;"",Table_Styles[[#This Row],[PR]],IF(Table_Styles[[#This Row],[PR Default]]&lt;&gt;"",Table_Styles[[#This Row],[PR Default]],""))</f>
        <v/>
      </c>
      <c r="AQ109" s="67"/>
      <c r="AR109" s="67"/>
      <c r="AS109" s="59" t="str">
        <f>IF(Table_Styles[[#This Row],[PB]]&lt;&gt;"",Table_Styles[[#This Row],[PB]],IF(Table_Styles[[#This Row],[PB Default]]&lt;&gt;"",Table_Styles[[#This Row],[PB Default]],""))</f>
        <v/>
      </c>
      <c r="AT109" s="67"/>
      <c r="AU109" s="67"/>
      <c r="AV109" s="59" t="str">
        <f>IF(Table_Styles[[#This Row],[PL]]&lt;&gt;"",Table_Styles[[#This Row],[PL]],IF(Table_Styles[[#This Row],[PL Default]]&lt;&gt;"",Table_Styles[[#This Row],[PL Default]],""))</f>
        <v/>
      </c>
      <c r="AW109" s="67"/>
      <c r="AX109" s="67"/>
      <c r="AY109" s="59" t="str">
        <f>IF(Table_Styles[[#This Row],[BT]]&lt;&gt;"",Table_Styles[[#This Row],[BT]],IF(Table_Styles[[#This Row],[BT Default]]&lt;&gt;"",Table_Styles[[#This Row],[BT Default]],""))</f>
        <v/>
      </c>
      <c r="AZ109" s="67"/>
      <c r="BA109" s="67"/>
      <c r="BB109" s="59" t="str">
        <f>IF(Table_Styles[[#This Row],[BR]]&lt;&gt;"",Table_Styles[[#This Row],[BR]],IF(Table_Styles[[#This Row],[BR Default]]&lt;&gt;"",Table_Styles[[#This Row],[BR Default]],""))</f>
        <v/>
      </c>
      <c r="BC109" s="67"/>
      <c r="BD109" s="67"/>
      <c r="BE109" s="59" t="str">
        <f>IF(Table_Styles[[#This Row],[BB]]&lt;&gt;"",Table_Styles[[#This Row],[BB]],IF(Table_Styles[[#This Row],[BB Default]]&lt;&gt;"",Table_Styles[[#This Row],[BB Default]],""))</f>
        <v/>
      </c>
      <c r="BF109" s="67"/>
      <c r="BG109" s="67"/>
      <c r="BH109" s="59" t="str">
        <f>IF(Table_Styles[[#This Row],[BL]]&lt;&gt;"",Table_Styles[[#This Row],[BL]],IF(Table_Styles[[#This Row],[BL Default]]&lt;&gt;"",Table_Styles[[#This Row],[BL Default]],""))</f>
        <v/>
      </c>
      <c r="BI109" s="67"/>
      <c r="BJ109" s="67"/>
      <c r="BK109" s="59" t="str">
        <f>IF(Table_Styles[[#This Row],[Width]]&lt;&gt;"",Table_Styles[[#This Row],[Width]],IF(Table_Styles[[#This Row],[Width Default]]&lt;&gt;"",Table_Styles[[#This Row],[Width Default]],""))</f>
        <v/>
      </c>
      <c r="BL109" s="67"/>
      <c r="BM109" s="67"/>
      <c r="BN109" s="59" t="str">
        <f>IF(Table_Styles[[#This Row],[Height]]&lt;&gt;"",Table_Styles[[#This Row],[Height]],IF(Table_Styles[[#This Row],[Height Default]]&lt;&gt;"",Table_Styles[[#This Row],[Height Default]],""))</f>
        <v/>
      </c>
      <c r="BO109" s="59"/>
      <c r="BP109" s="59"/>
      <c r="BQ109" s="59" t="str">
        <f>IF(Table_Styles[[#This Row],[Top]]&lt;&gt;"",Table_Styles[[#This Row],[Top]],IF(Table_Styles[[#This Row],[Top Default]]&lt;&gt;"",Table_Styles[[#This Row],[Top Default]],""))</f>
        <v/>
      </c>
      <c r="BR109" s="59"/>
      <c r="BS109" s="59"/>
      <c r="BT109" s="59" t="str">
        <f>IF(Table_Styles[[#This Row],[Right]]&lt;&gt;"",Table_Styles[[#This Row],[Right]],IF(Table_Styles[[#This Row],[Right Default]]&lt;&gt;"",Table_Styles[[#This Row],[Right Default]],""))</f>
        <v/>
      </c>
      <c r="BU109" s="59"/>
      <c r="BV109" s="59"/>
      <c r="BW109" s="59" t="str">
        <f>IF(Table_Styles[[#This Row],[Bottom]]&lt;&gt;"",Table_Styles[[#This Row],[Bottom]],IF(Table_Styles[[#This Row],[Bottom Default]]&lt;&gt;"",Table_Styles[[#This Row],[Bottom Default]],""))</f>
        <v/>
      </c>
      <c r="BX109" s="59"/>
      <c r="BY109" s="59"/>
      <c r="BZ109" s="59" t="str">
        <f>IF(Table_Styles[[#This Row],[Left]]&lt;&gt;"",Table_Styles[[#This Row],[Left]],IF(Table_Styles[[#This Row],[Left Default]]&lt;&gt;"",Table_Styles[[#This Row],[Left Default]],""))</f>
        <v/>
      </c>
      <c r="CA109" s="67"/>
      <c r="CB109" s="59" t="str">
        <f>IF(AND(Table_Styles[[#This Row],[Selector]]&lt;&gt;"",Table_Styles[[#This Row],[Font Family Used]]&lt;&gt;"",Table_Styles[[#This Row],[Font Weight Used]]&lt;&gt;""),Table_Styles[[#This Row],[Font Family Used]]&amp;" "&amp;Table_Styles[[#This Row],[Font Weight Used]],"")</f>
        <v/>
      </c>
      <c r="CC109" s="59" t="str">
        <f ca="1">IF(AND(Table_Styles[[#This Row],[Selector]],COUNTIF(OFFSET(CC:CC,0,0,ROW()-1,1),"="&amp;Table_Styles[[#This Row],[Font]])=0),Table_Styles[[#This Row],[Font]],"")</f>
        <v/>
      </c>
      <c r="CD109" s="59" t="str">
        <f ca="1">IF(Table_Styles[[#This Row],[Unique Font]]&lt;&gt;"",
"{""fontFamily"":"""&amp;Table_Styles[[#This Row],[Font Family Used]]&amp;""",""fontWeight"":"&amp;Table_Styles[[#This Row],[Font Weight Used]]&amp;"}","")</f>
        <v/>
      </c>
      <c r="CE109"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9" s="59" t="str">
        <f>IF(AND(Table_Styles[[#This Row],[Selector]]&lt;&gt;"", Table_Styles[[#This Row],[Config Properties]]&lt;&gt;""),
Table_Styles[[#This Row],[Selector]]&amp;" { "&amp;Table_Styles[[#This Row],[Config Properties]]&amp;" }","")</f>
        <v/>
      </c>
      <c r="CG109" s="59" t="str">
        <f xml:space="preserve">
SUBSTITUTE(SUBSTITUTE(SUBSTITUTE(SUBSTITUTE(SUBSTITUTE(SUBSTITUTE(SUBSTITUTE(SUBSTITUTE(Table_Styles[[#This Row],[Config]],
" {","{"),
"{ ","{"),
" }","}"),
"} ","}"),
" ,",","),
", ",","),
" :",":"),
": ",":")</f>
        <v/>
      </c>
    </row>
    <row r="110" spans="2:85" ht="21" customHeight="1">
      <c r="B110" s="41" t="s">
        <v>837</v>
      </c>
      <c r="C110" s="41" t="s">
        <v>838</v>
      </c>
      <c r="D110" s="38"/>
      <c r="E110" s="38"/>
      <c r="F110" s="18" t="str">
        <f>IF(Table_Styles[[#This Row],[Font Family]]&lt;&gt;"",Table_Styles[[#This Row],[Font Family]],IF(Table_Styles[[#This Row],[Font Family Default]]&lt;&gt;"",Table_Styles[[#This Row],[Font Family Default]],""))</f>
        <v/>
      </c>
      <c r="G110" s="38"/>
      <c r="H110" s="38"/>
      <c r="I110" s="18" t="str">
        <f>IF(Table_Styles[[#This Row],[Font Size]]&lt;&gt;"",Table_Styles[[#This Row],[Font Size]],IF(Table_Styles[[#This Row],[Font Size Default]]&lt;&gt;"",Table_Styles[[#This Row],[Font Size Default]],""))</f>
        <v/>
      </c>
      <c r="J110" s="38"/>
      <c r="K110" s="38"/>
      <c r="L110" s="18" t="str">
        <f>IF(Table_Styles[[#This Row],[Font Weight]]&lt;&gt;"",Table_Styles[[#This Row],[Font Weight]],IF(Table_Styles[[#This Row],[Font Weight Default]]&lt;&gt;"",Table_Styles[[#This Row],[Font Weight Default]],""))</f>
        <v/>
      </c>
      <c r="M110" s="38"/>
      <c r="N110" s="38"/>
      <c r="O110" s="18" t="str">
        <f>IF(Table_Styles[[#This Row],[Colour]]&lt;&gt;"",Table_Styles[[#This Row],[Colour]],IF(Table_Styles[[#This Row],[Colour Default]]&lt;&gt;"",Table_Styles[[#This Row],[Colour Default]],""))</f>
        <v/>
      </c>
      <c r="P110" s="38"/>
      <c r="Q110" s="38"/>
      <c r="R110" s="18" t="str">
        <f>IF(Table_Styles[[#This Row],[Background]]&lt;&gt;"",Table_Styles[[#This Row],[Background]],IF(Table_Styles[[#This Row],[Background Default]]&lt;&gt;"",Table_Styles[[#This Row],[Background Default]],""))</f>
        <v/>
      </c>
      <c r="S110" s="38"/>
      <c r="T110" s="38"/>
      <c r="U110" s="18" t="str">
        <f>IF(Table_Styles[[#This Row],[Border]]&lt;&gt;"",Table_Styles[[#This Row],[Border]],IF(Table_Styles[[#This Row],[Border Default]]&lt;&gt;"",Table_Styles[[#This Row],[Border Default]],""))</f>
        <v/>
      </c>
      <c r="V110" s="38"/>
      <c r="W110" s="38"/>
      <c r="X110" s="18" t="str">
        <f>IF(Table_Styles[[#This Row],[Border Radius]]&lt;&gt;"",Table_Styles[[#This Row],[Border Radius]],IF(Table_Styles[[#This Row],[Border Radius Default]]&lt;&gt;"",Table_Styles[[#This Row],[Border Radius Default]],""))</f>
        <v/>
      </c>
      <c r="Y110" s="38"/>
      <c r="Z110" s="94" t="s">
        <v>633</v>
      </c>
      <c r="AA110" s="18" t="str">
        <f>IF(Table_Styles[[#This Row],[MT]]&lt;&gt;"",Table_Styles[[#This Row],[MT]],IF(Table_Styles[[#This Row],[MT Default]]&lt;&gt;"",Table_Styles[[#This Row],[MT Default]],""))</f>
        <v>15px</v>
      </c>
      <c r="AB110" s="38"/>
      <c r="AC110" s="38"/>
      <c r="AD110" s="18" t="str">
        <f>IF(Table_Styles[[#This Row],[MR]]&lt;&gt;"",Table_Styles[[#This Row],[MR]],IF(Table_Styles[[#This Row],[MR Default]]&lt;&gt;"",Table_Styles[[#This Row],[MR Default]],""))</f>
        <v/>
      </c>
      <c r="AE110" s="38"/>
      <c r="AF110" s="38"/>
      <c r="AG110" s="18" t="str">
        <f>IF(Table_Styles[[#This Row],[MB]]&lt;&gt;"",Table_Styles[[#This Row],[MB]],IF(Table_Styles[[#This Row],[MB Default]]&lt;&gt;"",Table_Styles[[#This Row],[MB Default]],""))</f>
        <v/>
      </c>
      <c r="AH110" s="38"/>
      <c r="AI110" s="38"/>
      <c r="AJ110" s="18" t="str">
        <f>IF(Table_Styles[[#This Row],[ML]]&lt;&gt;"",Table_Styles[[#This Row],[ML]],IF(Table_Styles[[#This Row],[ML Default]]&lt;&gt;"",Table_Styles[[#This Row],[ML Default]],""))</f>
        <v/>
      </c>
      <c r="AK110" s="38"/>
      <c r="AL110" s="38"/>
      <c r="AM110" s="18" t="str">
        <f>IF(Table_Styles[[#This Row],[PT]]&lt;&gt;"",Table_Styles[[#This Row],[PT]],IF(Table_Styles[[#This Row],[PT Default]]&lt;&gt;"",Table_Styles[[#This Row],[PT Default]],""))</f>
        <v/>
      </c>
      <c r="AN110" s="38"/>
      <c r="AO110" s="38"/>
      <c r="AP110" s="18" t="str">
        <f>IF(Table_Styles[[#This Row],[PR]]&lt;&gt;"",Table_Styles[[#This Row],[PR]],IF(Table_Styles[[#This Row],[PR Default]]&lt;&gt;"",Table_Styles[[#This Row],[PR Default]],""))</f>
        <v/>
      </c>
      <c r="AQ110" s="38"/>
      <c r="AR110" s="38"/>
      <c r="AS110" s="18" t="str">
        <f>IF(Table_Styles[[#This Row],[PB]]&lt;&gt;"",Table_Styles[[#This Row],[PB]],IF(Table_Styles[[#This Row],[PB Default]]&lt;&gt;"",Table_Styles[[#This Row],[PB Default]],""))</f>
        <v/>
      </c>
      <c r="AT110" s="38"/>
      <c r="AU110" s="38"/>
      <c r="AV110" s="18" t="str">
        <f>IF(Table_Styles[[#This Row],[PL]]&lt;&gt;"",Table_Styles[[#This Row],[PL]],IF(Table_Styles[[#This Row],[PL Default]]&lt;&gt;"",Table_Styles[[#This Row],[PL Default]],""))</f>
        <v/>
      </c>
      <c r="AW110" s="38"/>
      <c r="AX110" s="38"/>
      <c r="AY110" s="18" t="str">
        <f>IF(Table_Styles[[#This Row],[BT]]&lt;&gt;"",Table_Styles[[#This Row],[BT]],IF(Table_Styles[[#This Row],[BT Default]]&lt;&gt;"",Table_Styles[[#This Row],[BT Default]],""))</f>
        <v/>
      </c>
      <c r="AZ110" s="38"/>
      <c r="BA110" s="38"/>
      <c r="BB110" s="18" t="str">
        <f>IF(Table_Styles[[#This Row],[BR]]&lt;&gt;"",Table_Styles[[#This Row],[BR]],IF(Table_Styles[[#This Row],[BR Default]]&lt;&gt;"",Table_Styles[[#This Row],[BR Default]],""))</f>
        <v/>
      </c>
      <c r="BC110" s="38"/>
      <c r="BD110" s="38"/>
      <c r="BE110" s="18" t="str">
        <f>IF(Table_Styles[[#This Row],[BB]]&lt;&gt;"",Table_Styles[[#This Row],[BB]],IF(Table_Styles[[#This Row],[BB Default]]&lt;&gt;"",Table_Styles[[#This Row],[BB Default]],""))</f>
        <v/>
      </c>
      <c r="BF110" s="38"/>
      <c r="BG110" s="38"/>
      <c r="BH110" s="18" t="str">
        <f>IF(Table_Styles[[#This Row],[BL]]&lt;&gt;"",Table_Styles[[#This Row],[BL]],IF(Table_Styles[[#This Row],[BL Default]]&lt;&gt;"",Table_Styles[[#This Row],[BL Default]],""))</f>
        <v/>
      </c>
      <c r="BI110" s="38"/>
      <c r="BJ110" s="38"/>
      <c r="BK110" s="18" t="str">
        <f>IF(Table_Styles[[#This Row],[Width]]&lt;&gt;"",Table_Styles[[#This Row],[Width]],IF(Table_Styles[[#This Row],[Width Default]]&lt;&gt;"",Table_Styles[[#This Row],[Width Default]],""))</f>
        <v/>
      </c>
      <c r="BL110" s="38"/>
      <c r="BM110" s="38"/>
      <c r="BN110" s="18" t="str">
        <f>IF(Table_Styles[[#This Row],[Height]]&lt;&gt;"",Table_Styles[[#This Row],[Height]],IF(Table_Styles[[#This Row],[Height Default]]&lt;&gt;"",Table_Styles[[#This Row],[Height Default]],""))</f>
        <v/>
      </c>
      <c r="BO110" s="18"/>
      <c r="BP110" s="18"/>
      <c r="BQ110" s="18" t="str">
        <f>IF(Table_Styles[[#This Row],[Top]]&lt;&gt;"",Table_Styles[[#This Row],[Top]],IF(Table_Styles[[#This Row],[Top Default]]&lt;&gt;"",Table_Styles[[#This Row],[Top Default]],""))</f>
        <v/>
      </c>
      <c r="BR110" s="18"/>
      <c r="BS110" s="18"/>
      <c r="BT110" s="18" t="str">
        <f>IF(Table_Styles[[#This Row],[Right]]&lt;&gt;"",Table_Styles[[#This Row],[Right]],IF(Table_Styles[[#This Row],[Right Default]]&lt;&gt;"",Table_Styles[[#This Row],[Right Default]],""))</f>
        <v/>
      </c>
      <c r="BU110" s="18"/>
      <c r="BV110" s="18"/>
      <c r="BW110" s="18" t="str">
        <f>IF(Table_Styles[[#This Row],[Bottom]]&lt;&gt;"",Table_Styles[[#This Row],[Bottom]],IF(Table_Styles[[#This Row],[Bottom Default]]&lt;&gt;"",Table_Styles[[#This Row],[Bottom Default]],""))</f>
        <v/>
      </c>
      <c r="BX110" s="18"/>
      <c r="BY110" s="18"/>
      <c r="BZ110" s="18" t="str">
        <f>IF(Table_Styles[[#This Row],[Left]]&lt;&gt;"",Table_Styles[[#This Row],[Left]],IF(Table_Styles[[#This Row],[Left Default]]&lt;&gt;"",Table_Styles[[#This Row],[Left Default]],""))</f>
        <v/>
      </c>
      <c r="CA110" s="38"/>
      <c r="CB110" s="20" t="str">
        <f>IF(AND(Table_Styles[[#This Row],[Selector]]&lt;&gt;"",Table_Styles[[#This Row],[Font Family Used]]&lt;&gt;"",Table_Styles[[#This Row],[Font Weight Used]]&lt;&gt;""),Table_Styles[[#This Row],[Font Family Used]]&amp;" "&amp;Table_Styles[[#This Row],[Font Weight Used]],"")</f>
        <v/>
      </c>
      <c r="CC110" s="20" t="str">
        <f ca="1">IF(AND(Table_Styles[[#This Row],[Selector]],COUNTIF(OFFSET(CC:CC,0,0,ROW()-1,1),"="&amp;Table_Styles[[#This Row],[Font]])=0),Table_Styles[[#This Row],[Font]],"")</f>
        <v/>
      </c>
      <c r="CD110" s="20" t="str">
        <f ca="1">IF(Table_Styles[[#This Row],[Unique Font]]&lt;&gt;"",
"{""fontFamily"":"""&amp;Table_Styles[[#This Row],[Font Family Used]]&amp;""",""fontWeight"":"&amp;Table_Styles[[#This Row],[Font Weight Used]]&amp;"}","")</f>
        <v/>
      </c>
      <c r="CE11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10" s="20" t="str">
        <f>IF(AND(Table_Styles[[#This Row],[Selector]]&lt;&gt;"", Table_Styles[[#This Row],[Config Properties]]&lt;&gt;""),
Table_Styles[[#This Row],[Selector]]&amp;" { "&amp;Table_Styles[[#This Row],[Config Properties]]&amp;" }","")</f>
        <v>#sidebar .body .summary { margin-top: 15px }</v>
      </c>
      <c r="CG110" s="20" t="str">
        <f xml:space="preserve">
SUBSTITUTE(SUBSTITUTE(SUBSTITUTE(SUBSTITUTE(SUBSTITUTE(SUBSTITUTE(SUBSTITUTE(SUBSTITUTE(Table_Styles[[#This Row],[Config]],
" {","{"),
"{ ","{"),
" }","}"),
"} ","}"),
" ,",","),
", ",","),
" :",":"),
": ",":")</f>
        <v>#sidebar .body .summary{margin-top:15px}</v>
      </c>
    </row>
    <row r="111" spans="2:85" ht="21" customHeight="1">
      <c r="B111" s="20" t="s">
        <v>41</v>
      </c>
      <c r="C111" s="41" t="s">
        <v>839</v>
      </c>
      <c r="D111" s="38"/>
      <c r="E111" s="38" t="str">
        <f>Settings_Styling_Font_Labels</f>
        <v>Open Sans</v>
      </c>
      <c r="F111" s="18" t="str">
        <f>IF(Table_Styles[[#This Row],[Font Family]]&lt;&gt;"",Table_Styles[[#This Row],[Font Family]],IF(Table_Styles[[#This Row],[Font Family Default]]&lt;&gt;"",Table_Styles[[#This Row],[Font Family Default]],""))</f>
        <v>Open Sans</v>
      </c>
      <c r="G111" s="38"/>
      <c r="H111" s="94" t="s">
        <v>633</v>
      </c>
      <c r="I111" s="18" t="str">
        <f>IF(Table_Styles[[#This Row],[Font Size]]&lt;&gt;"",Table_Styles[[#This Row],[Font Size]],IF(Table_Styles[[#This Row],[Font Size Default]]&lt;&gt;"",Table_Styles[[#This Row],[Font Size Default]],""))</f>
        <v>15px</v>
      </c>
      <c r="J111" s="38"/>
      <c r="K111" s="38">
        <f>Settings_Styling_Font_Weight_Labels</f>
        <v>700</v>
      </c>
      <c r="L111" s="18">
        <f>IF(Table_Styles[[#This Row],[Font Weight]]&lt;&gt;"",Table_Styles[[#This Row],[Font Weight]],IF(Table_Styles[[#This Row],[Font Weight Default]]&lt;&gt;"",Table_Styles[[#This Row],[Font Weight Default]],""))</f>
        <v>700</v>
      </c>
      <c r="M111" s="18" t="s">
        <v>529</v>
      </c>
      <c r="N111" s="38" t="str">
        <f>Colour_Background_1</f>
        <v>#FFFFFF</v>
      </c>
      <c r="O111" s="18" t="str">
        <f>IF(Table_Styles[[#This Row],[Colour]]&lt;&gt;"",Table_Styles[[#This Row],[Colour]],IF(Table_Styles[[#This Row],[Colour Default]]&lt;&gt;"",Table_Styles[[#This Row],[Colour Default]],""))</f>
        <v>#2F3132</v>
      </c>
      <c r="P111" s="38"/>
      <c r="Q111" s="38"/>
      <c r="R111" s="18" t="str">
        <f>IF(Table_Styles[[#This Row],[Background]]&lt;&gt;"",Table_Styles[[#This Row],[Background]],IF(Table_Styles[[#This Row],[Background Default]]&lt;&gt;"",Table_Styles[[#This Row],[Background Default]],""))</f>
        <v/>
      </c>
      <c r="S111" s="38"/>
      <c r="T111" s="38"/>
      <c r="U111" s="18" t="str">
        <f>IF(Table_Styles[[#This Row],[Border]]&lt;&gt;"",Table_Styles[[#This Row],[Border]],IF(Table_Styles[[#This Row],[Border Default]]&lt;&gt;"",Table_Styles[[#This Row],[Border Default]],""))</f>
        <v/>
      </c>
      <c r="V111" s="38"/>
      <c r="W111" s="38"/>
      <c r="X111" s="18" t="str">
        <f>IF(Table_Styles[[#This Row],[Border Radius]]&lt;&gt;"",Table_Styles[[#This Row],[Border Radius]],IF(Table_Styles[[#This Row],[Border Radius Default]]&lt;&gt;"",Table_Styles[[#This Row],[Border Radius Default]],""))</f>
        <v/>
      </c>
      <c r="Y111" s="38"/>
      <c r="Z111" s="38">
        <v>0</v>
      </c>
      <c r="AA111" s="18">
        <f>IF(Table_Styles[[#This Row],[MT]]&lt;&gt;"",Table_Styles[[#This Row],[MT]],IF(Table_Styles[[#This Row],[MT Default]]&lt;&gt;"",Table_Styles[[#This Row],[MT Default]],""))</f>
        <v>0</v>
      </c>
      <c r="AB111" s="38"/>
      <c r="AC111" s="38"/>
      <c r="AD111" s="18" t="str">
        <f>IF(Table_Styles[[#This Row],[MR]]&lt;&gt;"",Table_Styles[[#This Row],[MR]],IF(Table_Styles[[#This Row],[MR Default]]&lt;&gt;"",Table_Styles[[#This Row],[MR Default]],""))</f>
        <v/>
      </c>
      <c r="AE111" s="38"/>
      <c r="AF111" s="94" t="s">
        <v>656</v>
      </c>
      <c r="AG111" s="18" t="str">
        <f>IF(Table_Styles[[#This Row],[MB]]&lt;&gt;"",Table_Styles[[#This Row],[MB]],IF(Table_Styles[[#This Row],[MB Default]]&lt;&gt;"",Table_Styles[[#This Row],[MB Default]],""))</f>
        <v>10px</v>
      </c>
      <c r="AH111" s="38"/>
      <c r="AI111" s="38"/>
      <c r="AJ111" s="18" t="str">
        <f>IF(Table_Styles[[#This Row],[ML]]&lt;&gt;"",Table_Styles[[#This Row],[ML]],IF(Table_Styles[[#This Row],[ML Default]]&lt;&gt;"",Table_Styles[[#This Row],[ML Default]],""))</f>
        <v/>
      </c>
      <c r="AK111" s="38"/>
      <c r="AL111" s="38"/>
      <c r="AM111" s="18" t="str">
        <f>IF(Table_Styles[[#This Row],[PT]]&lt;&gt;"",Table_Styles[[#This Row],[PT]],IF(Table_Styles[[#This Row],[PT Default]]&lt;&gt;"",Table_Styles[[#This Row],[PT Default]],""))</f>
        <v/>
      </c>
      <c r="AN111" s="38"/>
      <c r="AO111" s="38"/>
      <c r="AP111" s="18" t="str">
        <f>IF(Table_Styles[[#This Row],[PR]]&lt;&gt;"",Table_Styles[[#This Row],[PR]],IF(Table_Styles[[#This Row],[PR Default]]&lt;&gt;"",Table_Styles[[#This Row],[PR Default]],""))</f>
        <v/>
      </c>
      <c r="AQ111" s="38"/>
      <c r="AR111" s="38"/>
      <c r="AS111" s="18" t="str">
        <f>IF(Table_Styles[[#This Row],[PB]]&lt;&gt;"",Table_Styles[[#This Row],[PB]],IF(Table_Styles[[#This Row],[PB Default]]&lt;&gt;"",Table_Styles[[#This Row],[PB Default]],""))</f>
        <v/>
      </c>
      <c r="AT111" s="38"/>
      <c r="AU111" s="38"/>
      <c r="AV111" s="18" t="str">
        <f>IF(Table_Styles[[#This Row],[PL]]&lt;&gt;"",Table_Styles[[#This Row],[PL]],IF(Table_Styles[[#This Row],[PL Default]]&lt;&gt;"",Table_Styles[[#This Row],[PL Default]],""))</f>
        <v/>
      </c>
      <c r="AW111" s="38"/>
      <c r="AX111" s="38"/>
      <c r="AY111" s="18" t="str">
        <f>IF(Table_Styles[[#This Row],[BT]]&lt;&gt;"",Table_Styles[[#This Row],[BT]],IF(Table_Styles[[#This Row],[BT Default]]&lt;&gt;"",Table_Styles[[#This Row],[BT Default]],""))</f>
        <v/>
      </c>
      <c r="AZ111" s="38"/>
      <c r="BA111" s="38"/>
      <c r="BB111" s="18" t="str">
        <f>IF(Table_Styles[[#This Row],[BR]]&lt;&gt;"",Table_Styles[[#This Row],[BR]],IF(Table_Styles[[#This Row],[BR Default]]&lt;&gt;"",Table_Styles[[#This Row],[BR Default]],""))</f>
        <v/>
      </c>
      <c r="BC111" s="38"/>
      <c r="BD111" s="38"/>
      <c r="BE111" s="18" t="str">
        <f>IF(Table_Styles[[#This Row],[BB]]&lt;&gt;"",Table_Styles[[#This Row],[BB]],IF(Table_Styles[[#This Row],[BB Default]]&lt;&gt;"",Table_Styles[[#This Row],[BB Default]],""))</f>
        <v/>
      </c>
      <c r="BF111" s="38"/>
      <c r="BG111" s="38"/>
      <c r="BH111" s="18" t="str">
        <f>IF(Table_Styles[[#This Row],[BL]]&lt;&gt;"",Table_Styles[[#This Row],[BL]],IF(Table_Styles[[#This Row],[BL Default]]&lt;&gt;"",Table_Styles[[#This Row],[BL Default]],""))</f>
        <v/>
      </c>
      <c r="BI111" s="38"/>
      <c r="BJ111" s="38"/>
      <c r="BK111" s="18" t="str">
        <f>IF(Table_Styles[[#This Row],[Width]]&lt;&gt;"",Table_Styles[[#This Row],[Width]],IF(Table_Styles[[#This Row],[Width Default]]&lt;&gt;"",Table_Styles[[#This Row],[Width Default]],""))</f>
        <v/>
      </c>
      <c r="BL111" s="38"/>
      <c r="BM111" s="38"/>
      <c r="BN111" s="18" t="str">
        <f>IF(Table_Styles[[#This Row],[Height]]&lt;&gt;"",Table_Styles[[#This Row],[Height]],IF(Table_Styles[[#This Row],[Height Default]]&lt;&gt;"",Table_Styles[[#This Row],[Height Default]],""))</f>
        <v/>
      </c>
      <c r="BO111" s="18"/>
      <c r="BP111" s="18"/>
      <c r="BQ111" s="18" t="str">
        <f>IF(Table_Styles[[#This Row],[Top]]&lt;&gt;"",Table_Styles[[#This Row],[Top]],IF(Table_Styles[[#This Row],[Top Default]]&lt;&gt;"",Table_Styles[[#This Row],[Top Default]],""))</f>
        <v/>
      </c>
      <c r="BR111" s="18"/>
      <c r="BS111" s="18"/>
      <c r="BT111" s="18" t="str">
        <f>IF(Table_Styles[[#This Row],[Right]]&lt;&gt;"",Table_Styles[[#This Row],[Right]],IF(Table_Styles[[#This Row],[Right Default]]&lt;&gt;"",Table_Styles[[#This Row],[Right Default]],""))</f>
        <v/>
      </c>
      <c r="BU111" s="18"/>
      <c r="BV111" s="18"/>
      <c r="BW111" s="18" t="str">
        <f>IF(Table_Styles[[#This Row],[Bottom]]&lt;&gt;"",Table_Styles[[#This Row],[Bottom]],IF(Table_Styles[[#This Row],[Bottom Default]]&lt;&gt;"",Table_Styles[[#This Row],[Bottom Default]],""))</f>
        <v/>
      </c>
      <c r="BX111" s="18"/>
      <c r="BY111" s="18"/>
      <c r="BZ111" s="18" t="str">
        <f>IF(Table_Styles[[#This Row],[Left]]&lt;&gt;"",Table_Styles[[#This Row],[Left]],IF(Table_Styles[[#This Row],[Left Default]]&lt;&gt;"",Table_Styles[[#This Row],[Left Default]],""))</f>
        <v/>
      </c>
      <c r="CA111" s="38"/>
      <c r="CB111" s="20" t="str">
        <f>IF(AND(Table_Styles[[#This Row],[Selector]]&lt;&gt;"",Table_Styles[[#This Row],[Font Family Used]]&lt;&gt;"",Table_Styles[[#This Row],[Font Weight Used]]&lt;&gt;""),Table_Styles[[#This Row],[Font Family Used]]&amp;" "&amp;Table_Styles[[#This Row],[Font Weight Used]],"")</f>
        <v>Open Sans 700</v>
      </c>
      <c r="CC111" s="20" t="str">
        <f ca="1">IF(AND(Table_Styles[[#This Row],[Selector]],COUNTIF(OFFSET(CC:CC,0,0,ROW()-1,1),"="&amp;Table_Styles[[#This Row],[Font]])=0),Table_Styles[[#This Row],[Font]],"")</f>
        <v/>
      </c>
      <c r="CD111" s="20" t="str">
        <f ca="1">IF(Table_Styles[[#This Row],[Unique Font]]&lt;&gt;"",
"{""fontFamily"":"""&amp;Table_Styles[[#This Row],[Font Family Used]]&amp;""",""fontWeight"":"&amp;Table_Styles[[#This Row],[Font Weight Used]]&amp;"}","")</f>
        <v/>
      </c>
      <c r="CE11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15px;font-weight: 700;color: #2F3132;margin-top: 0;margin-bottom: 10px</v>
      </c>
      <c r="CF111" s="20" t="str">
        <f>IF(AND(Table_Styles[[#This Row],[Selector]]&lt;&gt;"", Table_Styles[[#This Row],[Config Properties]]&lt;&gt;""),
Table_Styles[[#This Row],[Selector]]&amp;" { "&amp;Table_Styles[[#This Row],[Config Properties]]&amp;" }","")</f>
        <v>#sidebar .body .summary h4 { font-family: 'Open Sans';font-size: 15px;font-weight: 700;color: #2F3132;margin-top: 0;margin-bottom: 10px }</v>
      </c>
      <c r="CG111" s="20" t="str">
        <f xml:space="preserve">
SUBSTITUTE(SUBSTITUTE(SUBSTITUTE(SUBSTITUTE(SUBSTITUTE(SUBSTITUTE(SUBSTITUTE(SUBSTITUTE(Table_Styles[[#This Row],[Config]],
" {","{"),
"{ ","{"),
" }","}"),
"} ","}"),
" ,",","),
", ",","),
" :",":"),
": ",":")</f>
        <v>#sidebar .body .summary h4{font-family:'Open Sans';font-size:15px;font-weight:700;color:#2F3132;margin-top:0;margin-bottom:10px}</v>
      </c>
    </row>
    <row r="112" spans="2:85" ht="21" customHeight="1">
      <c r="B112" s="20" t="s">
        <v>840</v>
      </c>
      <c r="C112" s="41" t="s">
        <v>841</v>
      </c>
      <c r="D112" s="38"/>
      <c r="E112" s="38" t="str">
        <f>Settings_Styling_Font_Body_Text</f>
        <v>Open Sans</v>
      </c>
      <c r="F112" s="18" t="str">
        <f>IF(Table_Styles[[#This Row],[Font Family]]&lt;&gt;"",Table_Styles[[#This Row],[Font Family]],IF(Table_Styles[[#This Row],[Font Family Default]]&lt;&gt;"",Table_Styles[[#This Row],[Font Family Default]],""))</f>
        <v>Open Sans</v>
      </c>
      <c r="G112" s="38"/>
      <c r="H112" s="40" t="s">
        <v>673</v>
      </c>
      <c r="I112" s="18" t="str">
        <f>IF(Table_Styles[[#This Row],[Font Size]]&lt;&gt;"",Table_Styles[[#This Row],[Font Size]],IF(Table_Styles[[#This Row],[Font Size Default]]&lt;&gt;"",Table_Styles[[#This Row],[Font Size Default]],""))</f>
        <v>13px</v>
      </c>
      <c r="J112" s="38"/>
      <c r="K112" s="94" t="s">
        <v>842</v>
      </c>
      <c r="L112" s="18" t="str">
        <f>IF(Table_Styles[[#This Row],[Font Weight]]&lt;&gt;"",Table_Styles[[#This Row],[Font Weight]],IF(Table_Styles[[#This Row],[Font Weight Default]]&lt;&gt;"",Table_Styles[[#This Row],[Font Weight Default]],""))</f>
        <v>700</v>
      </c>
      <c r="M112" s="18" t="s">
        <v>529</v>
      </c>
      <c r="N112" s="38" t="str">
        <f>Colour_Background_1</f>
        <v>#FFFFFF</v>
      </c>
      <c r="O112" s="18" t="str">
        <f>IF(Table_Styles[[#This Row],[Colour]]&lt;&gt;"",Table_Styles[[#This Row],[Colour]],IF(Table_Styles[[#This Row],[Colour Default]]&lt;&gt;"",Table_Styles[[#This Row],[Colour Default]],""))</f>
        <v>#2F3132</v>
      </c>
      <c r="P112" s="38"/>
      <c r="Q112" s="38"/>
      <c r="R112" s="18" t="str">
        <f>IF(Table_Styles[[#This Row],[Background]]&lt;&gt;"",Table_Styles[[#This Row],[Background]],IF(Table_Styles[[#This Row],[Background Default]]&lt;&gt;"",Table_Styles[[#This Row],[Background Default]],""))</f>
        <v/>
      </c>
      <c r="S112" s="38"/>
      <c r="T112" s="38"/>
      <c r="U112" s="18" t="str">
        <f>IF(Table_Styles[[#This Row],[Border]]&lt;&gt;"",Table_Styles[[#This Row],[Border]],IF(Table_Styles[[#This Row],[Border Default]]&lt;&gt;"",Table_Styles[[#This Row],[Border Default]],""))</f>
        <v/>
      </c>
      <c r="V112" s="38"/>
      <c r="W112" s="38"/>
      <c r="X112" s="18" t="str">
        <f>IF(Table_Styles[[#This Row],[Border Radius]]&lt;&gt;"",Table_Styles[[#This Row],[Border Radius]],IF(Table_Styles[[#This Row],[Border Radius Default]]&lt;&gt;"",Table_Styles[[#This Row],[Border Radius Default]],""))</f>
        <v/>
      </c>
      <c r="Y112" s="38"/>
      <c r="Z112" s="38"/>
      <c r="AA112" s="18" t="str">
        <f>IF(Table_Styles[[#This Row],[MT]]&lt;&gt;"",Table_Styles[[#This Row],[MT]],IF(Table_Styles[[#This Row],[MT Default]]&lt;&gt;"",Table_Styles[[#This Row],[MT Default]],""))</f>
        <v/>
      </c>
      <c r="AB112" s="38"/>
      <c r="AC112" s="38"/>
      <c r="AD112" s="18" t="str">
        <f>IF(Table_Styles[[#This Row],[MR]]&lt;&gt;"",Table_Styles[[#This Row],[MR]],IF(Table_Styles[[#This Row],[MR Default]]&lt;&gt;"",Table_Styles[[#This Row],[MR Default]],""))</f>
        <v/>
      </c>
      <c r="AE112" s="38"/>
      <c r="AF112" s="38"/>
      <c r="AG112" s="18" t="str">
        <f>IF(Table_Styles[[#This Row],[MB]]&lt;&gt;"",Table_Styles[[#This Row],[MB]],IF(Table_Styles[[#This Row],[MB Default]]&lt;&gt;"",Table_Styles[[#This Row],[MB Default]],""))</f>
        <v/>
      </c>
      <c r="AH112" s="38"/>
      <c r="AI112" s="38"/>
      <c r="AJ112" s="18" t="str">
        <f>IF(Table_Styles[[#This Row],[ML]]&lt;&gt;"",Table_Styles[[#This Row],[ML]],IF(Table_Styles[[#This Row],[ML Default]]&lt;&gt;"",Table_Styles[[#This Row],[ML Default]],""))</f>
        <v/>
      </c>
      <c r="AK112" s="38"/>
      <c r="AL112" s="38"/>
      <c r="AM112" s="18" t="str">
        <f>IF(Table_Styles[[#This Row],[PT]]&lt;&gt;"",Table_Styles[[#This Row],[PT]],IF(Table_Styles[[#This Row],[PT Default]]&lt;&gt;"",Table_Styles[[#This Row],[PT Default]],""))</f>
        <v/>
      </c>
      <c r="AN112" s="38"/>
      <c r="AO112" s="94" t="s">
        <v>718</v>
      </c>
      <c r="AP112" s="18" t="str">
        <f>IF(Table_Styles[[#This Row],[PR]]&lt;&gt;"",Table_Styles[[#This Row],[PR]],IF(Table_Styles[[#This Row],[PR Default]]&lt;&gt;"",Table_Styles[[#This Row],[PR Default]],""))</f>
        <v>3px</v>
      </c>
      <c r="AQ112" s="38"/>
      <c r="AR112" s="38"/>
      <c r="AS112" s="18" t="str">
        <f>IF(Table_Styles[[#This Row],[PB]]&lt;&gt;"",Table_Styles[[#This Row],[PB]],IF(Table_Styles[[#This Row],[PB Default]]&lt;&gt;"",Table_Styles[[#This Row],[PB Default]],""))</f>
        <v/>
      </c>
      <c r="AT112" s="38"/>
      <c r="AU112" s="38"/>
      <c r="AV112" s="18" t="str">
        <f>IF(Table_Styles[[#This Row],[PL]]&lt;&gt;"",Table_Styles[[#This Row],[PL]],IF(Table_Styles[[#This Row],[PL Default]]&lt;&gt;"",Table_Styles[[#This Row],[PL Default]],""))</f>
        <v/>
      </c>
      <c r="AW112" s="38"/>
      <c r="AX112" s="38"/>
      <c r="AY112" s="18" t="str">
        <f>IF(Table_Styles[[#This Row],[BT]]&lt;&gt;"",Table_Styles[[#This Row],[BT]],IF(Table_Styles[[#This Row],[BT Default]]&lt;&gt;"",Table_Styles[[#This Row],[BT Default]],""))</f>
        <v/>
      </c>
      <c r="AZ112" s="38"/>
      <c r="BA112" s="38"/>
      <c r="BB112" s="18" t="str">
        <f>IF(Table_Styles[[#This Row],[BR]]&lt;&gt;"",Table_Styles[[#This Row],[BR]],IF(Table_Styles[[#This Row],[BR Default]]&lt;&gt;"",Table_Styles[[#This Row],[BR Default]],""))</f>
        <v/>
      </c>
      <c r="BC112" s="38"/>
      <c r="BD112" s="38"/>
      <c r="BE112" s="18" t="str">
        <f>IF(Table_Styles[[#This Row],[BB]]&lt;&gt;"",Table_Styles[[#This Row],[BB]],IF(Table_Styles[[#This Row],[BB Default]]&lt;&gt;"",Table_Styles[[#This Row],[BB Default]],""))</f>
        <v/>
      </c>
      <c r="BF112" s="38"/>
      <c r="BG112" s="38"/>
      <c r="BH112" s="18" t="str">
        <f>IF(Table_Styles[[#This Row],[BL]]&lt;&gt;"",Table_Styles[[#This Row],[BL]],IF(Table_Styles[[#This Row],[BL Default]]&lt;&gt;"",Table_Styles[[#This Row],[BL Default]],""))</f>
        <v/>
      </c>
      <c r="BI112" s="38"/>
      <c r="BJ112" s="38"/>
      <c r="BK112" s="18" t="str">
        <f>IF(Table_Styles[[#This Row],[Width]]&lt;&gt;"",Table_Styles[[#This Row],[Width]],IF(Table_Styles[[#This Row],[Width Default]]&lt;&gt;"",Table_Styles[[#This Row],[Width Default]],""))</f>
        <v/>
      </c>
      <c r="BL112" s="38"/>
      <c r="BM112" s="38"/>
      <c r="BN112" s="18" t="str">
        <f>IF(Table_Styles[[#This Row],[Height]]&lt;&gt;"",Table_Styles[[#This Row],[Height]],IF(Table_Styles[[#This Row],[Height Default]]&lt;&gt;"",Table_Styles[[#This Row],[Height Default]],""))</f>
        <v/>
      </c>
      <c r="BO112" s="18"/>
      <c r="BP112" s="18"/>
      <c r="BQ112" s="18" t="str">
        <f>IF(Table_Styles[[#This Row],[Top]]&lt;&gt;"",Table_Styles[[#This Row],[Top]],IF(Table_Styles[[#This Row],[Top Default]]&lt;&gt;"",Table_Styles[[#This Row],[Top Default]],""))</f>
        <v/>
      </c>
      <c r="BR112" s="18"/>
      <c r="BS112" s="18"/>
      <c r="BT112" s="18" t="str">
        <f>IF(Table_Styles[[#This Row],[Right]]&lt;&gt;"",Table_Styles[[#This Row],[Right]],IF(Table_Styles[[#This Row],[Right Default]]&lt;&gt;"",Table_Styles[[#This Row],[Right Default]],""))</f>
        <v/>
      </c>
      <c r="BU112" s="18"/>
      <c r="BV112" s="18"/>
      <c r="BW112" s="18" t="str">
        <f>IF(Table_Styles[[#This Row],[Bottom]]&lt;&gt;"",Table_Styles[[#This Row],[Bottom]],IF(Table_Styles[[#This Row],[Bottom Default]]&lt;&gt;"",Table_Styles[[#This Row],[Bottom Default]],""))</f>
        <v/>
      </c>
      <c r="BX112" s="18"/>
      <c r="BY112" s="18"/>
      <c r="BZ112" s="18" t="str">
        <f>IF(Table_Styles[[#This Row],[Left]]&lt;&gt;"",Table_Styles[[#This Row],[Left]],IF(Table_Styles[[#This Row],[Left Default]]&lt;&gt;"",Table_Styles[[#This Row],[Left Default]],""))</f>
        <v/>
      </c>
      <c r="CA112" s="38"/>
      <c r="CB112" s="20" t="str">
        <f>IF(AND(Table_Styles[[#This Row],[Selector]]&lt;&gt;"",Table_Styles[[#This Row],[Font Family Used]]&lt;&gt;"",Table_Styles[[#This Row],[Font Weight Used]]&lt;&gt;""),Table_Styles[[#This Row],[Font Family Used]]&amp;" "&amp;Table_Styles[[#This Row],[Font Weight Used]],"")</f>
        <v>Open Sans 700</v>
      </c>
      <c r="CC112" s="20" t="str">
        <f ca="1">IF(AND(Table_Styles[[#This Row],[Selector]],COUNTIF(OFFSET(CC:CC,0,0,ROW()-1,1),"="&amp;Table_Styles[[#This Row],[Font]])=0),Table_Styles[[#This Row],[Font]],"")</f>
        <v/>
      </c>
      <c r="CD112" s="20" t="str">
        <f ca="1">IF(Table_Styles[[#This Row],[Unique Font]]&lt;&gt;"",
"{""fontFamily"":"""&amp;Table_Styles[[#This Row],[Font Family Used]]&amp;""",""fontWeight"":"&amp;Table_Styles[[#This Row],[Font Weight Used]]&amp;"}","")</f>
        <v/>
      </c>
      <c r="CE11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700;color: #2F3132;padding-right: 3px</v>
      </c>
      <c r="CF112" s="20" t="str">
        <f>IF(AND(Table_Styles[[#This Row],[Selector]]&lt;&gt;"", Table_Styles[[#This Row],[Config Properties]]&lt;&gt;""),
Table_Styles[[#This Row],[Selector]]&amp;" { "&amp;Table_Styles[[#This Row],[Config Properties]]&amp;" }","")</f>
        <v>#sidebar .body .summary .key { font-family: 'Open Sans';font-size: 13px;font-weight: 700;color: #2F3132;padding-right: 3px }</v>
      </c>
      <c r="CG112" s="20" t="str">
        <f xml:space="preserve">
SUBSTITUTE(SUBSTITUTE(SUBSTITUTE(SUBSTITUTE(SUBSTITUTE(SUBSTITUTE(SUBSTITUTE(SUBSTITUTE(Table_Styles[[#This Row],[Config]],
" {","{"),
"{ ","{"),
" }","}"),
"} ","}"),
" ,",","),
", ",","),
" :",":"),
": ",":")</f>
        <v>#sidebar .body .summary .key{font-family:'Open Sans';font-size:13px;font-weight:700;color:#2F3132;padding-right:3px}</v>
      </c>
    </row>
    <row r="113" spans="2:85" ht="21" customHeight="1">
      <c r="B113" s="20" t="s">
        <v>843</v>
      </c>
      <c r="C113" s="41" t="s">
        <v>844</v>
      </c>
      <c r="D113" s="38"/>
      <c r="E113" s="38" t="str">
        <f>Settings_Styling_Font_Body_Text</f>
        <v>Open Sans</v>
      </c>
      <c r="F113" s="18" t="str">
        <f>IF(Table_Styles[[#This Row],[Font Family]]&lt;&gt;"",Table_Styles[[#This Row],[Font Family]],IF(Table_Styles[[#This Row],[Font Family Default]]&lt;&gt;"",Table_Styles[[#This Row],[Font Family Default]],""))</f>
        <v>Open Sans</v>
      </c>
      <c r="G113" s="38"/>
      <c r="H113" s="40" t="s">
        <v>673</v>
      </c>
      <c r="I113" s="18" t="str">
        <f>IF(Table_Styles[[#This Row],[Font Size]]&lt;&gt;"",Table_Styles[[#This Row],[Font Size]],IF(Table_Styles[[#This Row],[Font Size Default]]&lt;&gt;"",Table_Styles[[#This Row],[Font Size Default]],""))</f>
        <v>13px</v>
      </c>
      <c r="J113" s="38"/>
      <c r="K113" s="38">
        <v>300</v>
      </c>
      <c r="L113" s="18">
        <f>IF(Table_Styles[[#This Row],[Font Weight]]&lt;&gt;"",Table_Styles[[#This Row],[Font Weight]],IF(Table_Styles[[#This Row],[Font Weight Default]]&lt;&gt;"",Table_Styles[[#This Row],[Font Weight Default]],""))</f>
        <v>300</v>
      </c>
      <c r="M113" s="18" t="s">
        <v>529</v>
      </c>
      <c r="N113" s="38" t="str">
        <f>Colour_Background_1</f>
        <v>#FFFFFF</v>
      </c>
      <c r="O113" s="18" t="str">
        <f>IF(Table_Styles[[#This Row],[Colour]]&lt;&gt;"",Table_Styles[[#This Row],[Colour]],IF(Table_Styles[[#This Row],[Colour Default]]&lt;&gt;"",Table_Styles[[#This Row],[Colour Default]],""))</f>
        <v>#2F3132</v>
      </c>
      <c r="P113" s="38"/>
      <c r="Q113" s="38"/>
      <c r="R113" s="18" t="str">
        <f>IF(Table_Styles[[#This Row],[Background]]&lt;&gt;"",Table_Styles[[#This Row],[Background]],IF(Table_Styles[[#This Row],[Background Default]]&lt;&gt;"",Table_Styles[[#This Row],[Background Default]],""))</f>
        <v/>
      </c>
      <c r="S113" s="38"/>
      <c r="T113" s="38"/>
      <c r="U113" s="18" t="str">
        <f>IF(Table_Styles[[#This Row],[Border]]&lt;&gt;"",Table_Styles[[#This Row],[Border]],IF(Table_Styles[[#This Row],[Border Default]]&lt;&gt;"",Table_Styles[[#This Row],[Border Default]],""))</f>
        <v/>
      </c>
      <c r="V113" s="38"/>
      <c r="W113" s="38"/>
      <c r="X113" s="18" t="str">
        <f>IF(Table_Styles[[#This Row],[Border Radius]]&lt;&gt;"",Table_Styles[[#This Row],[Border Radius]],IF(Table_Styles[[#This Row],[Border Radius Default]]&lt;&gt;"",Table_Styles[[#This Row],[Border Radius Default]],""))</f>
        <v/>
      </c>
      <c r="Y113" s="38"/>
      <c r="Z113" s="38"/>
      <c r="AA113" s="18" t="str">
        <f>IF(Table_Styles[[#This Row],[MT]]&lt;&gt;"",Table_Styles[[#This Row],[MT]],IF(Table_Styles[[#This Row],[MT Default]]&lt;&gt;"",Table_Styles[[#This Row],[MT Default]],""))</f>
        <v/>
      </c>
      <c r="AB113" s="38"/>
      <c r="AC113" s="38"/>
      <c r="AD113" s="18" t="str">
        <f>IF(Table_Styles[[#This Row],[MR]]&lt;&gt;"",Table_Styles[[#This Row],[MR]],IF(Table_Styles[[#This Row],[MR Default]]&lt;&gt;"",Table_Styles[[#This Row],[MR Default]],""))</f>
        <v/>
      </c>
      <c r="AE113" s="38"/>
      <c r="AF113" s="38"/>
      <c r="AG113" s="18" t="str">
        <f>IF(Table_Styles[[#This Row],[MB]]&lt;&gt;"",Table_Styles[[#This Row],[MB]],IF(Table_Styles[[#This Row],[MB Default]]&lt;&gt;"",Table_Styles[[#This Row],[MB Default]],""))</f>
        <v/>
      </c>
      <c r="AH113" s="38"/>
      <c r="AI113" s="38"/>
      <c r="AJ113" s="18" t="str">
        <f>IF(Table_Styles[[#This Row],[ML]]&lt;&gt;"",Table_Styles[[#This Row],[ML]],IF(Table_Styles[[#This Row],[ML Default]]&lt;&gt;"",Table_Styles[[#This Row],[ML Default]],""))</f>
        <v/>
      </c>
      <c r="AK113" s="38"/>
      <c r="AL113" s="38"/>
      <c r="AM113" s="18" t="str">
        <f>IF(Table_Styles[[#This Row],[PT]]&lt;&gt;"",Table_Styles[[#This Row],[PT]],IF(Table_Styles[[#This Row],[PT Default]]&lt;&gt;"",Table_Styles[[#This Row],[PT Default]],""))</f>
        <v/>
      </c>
      <c r="AN113" s="38"/>
      <c r="AO113" s="38"/>
      <c r="AP113" s="18" t="str">
        <f>IF(Table_Styles[[#This Row],[PR]]&lt;&gt;"",Table_Styles[[#This Row],[PR]],IF(Table_Styles[[#This Row],[PR Default]]&lt;&gt;"",Table_Styles[[#This Row],[PR Default]],""))</f>
        <v/>
      </c>
      <c r="AQ113" s="38"/>
      <c r="AR113" s="38"/>
      <c r="AS113" s="18" t="str">
        <f>IF(Table_Styles[[#This Row],[PB]]&lt;&gt;"",Table_Styles[[#This Row],[PB]],IF(Table_Styles[[#This Row],[PB Default]]&lt;&gt;"",Table_Styles[[#This Row],[PB Default]],""))</f>
        <v/>
      </c>
      <c r="AT113" s="38"/>
      <c r="AU113" s="38"/>
      <c r="AV113" s="18" t="str">
        <f>IF(Table_Styles[[#This Row],[PL]]&lt;&gt;"",Table_Styles[[#This Row],[PL]],IF(Table_Styles[[#This Row],[PL Default]]&lt;&gt;"",Table_Styles[[#This Row],[PL Default]],""))</f>
        <v/>
      </c>
      <c r="AW113" s="38"/>
      <c r="AX113" s="38"/>
      <c r="AY113" s="18" t="str">
        <f>IF(Table_Styles[[#This Row],[BT]]&lt;&gt;"",Table_Styles[[#This Row],[BT]],IF(Table_Styles[[#This Row],[BT Default]]&lt;&gt;"",Table_Styles[[#This Row],[BT Default]],""))</f>
        <v/>
      </c>
      <c r="AZ113" s="38"/>
      <c r="BA113" s="38"/>
      <c r="BB113" s="18" t="str">
        <f>IF(Table_Styles[[#This Row],[BR]]&lt;&gt;"",Table_Styles[[#This Row],[BR]],IF(Table_Styles[[#This Row],[BR Default]]&lt;&gt;"",Table_Styles[[#This Row],[BR Default]],""))</f>
        <v/>
      </c>
      <c r="BC113" s="38"/>
      <c r="BD113" s="38"/>
      <c r="BE113" s="18" t="str">
        <f>IF(Table_Styles[[#This Row],[BB]]&lt;&gt;"",Table_Styles[[#This Row],[BB]],IF(Table_Styles[[#This Row],[BB Default]]&lt;&gt;"",Table_Styles[[#This Row],[BB Default]],""))</f>
        <v/>
      </c>
      <c r="BF113" s="38"/>
      <c r="BG113" s="38"/>
      <c r="BH113" s="18" t="str">
        <f>IF(Table_Styles[[#This Row],[BL]]&lt;&gt;"",Table_Styles[[#This Row],[BL]],IF(Table_Styles[[#This Row],[BL Default]]&lt;&gt;"",Table_Styles[[#This Row],[BL Default]],""))</f>
        <v/>
      </c>
      <c r="BI113" s="38"/>
      <c r="BJ113" s="38"/>
      <c r="BK113" s="18" t="str">
        <f>IF(Table_Styles[[#This Row],[Width]]&lt;&gt;"",Table_Styles[[#This Row],[Width]],IF(Table_Styles[[#This Row],[Width Default]]&lt;&gt;"",Table_Styles[[#This Row],[Width Default]],""))</f>
        <v/>
      </c>
      <c r="BL113" s="38"/>
      <c r="BM113" s="38"/>
      <c r="BN113" s="18" t="str">
        <f>IF(Table_Styles[[#This Row],[Height]]&lt;&gt;"",Table_Styles[[#This Row],[Height]],IF(Table_Styles[[#This Row],[Height Default]]&lt;&gt;"",Table_Styles[[#This Row],[Height Default]],""))</f>
        <v/>
      </c>
      <c r="BO113" s="18"/>
      <c r="BP113" s="18"/>
      <c r="BQ113" s="18" t="str">
        <f>IF(Table_Styles[[#This Row],[Top]]&lt;&gt;"",Table_Styles[[#This Row],[Top]],IF(Table_Styles[[#This Row],[Top Default]]&lt;&gt;"",Table_Styles[[#This Row],[Top Default]],""))</f>
        <v/>
      </c>
      <c r="BR113" s="18"/>
      <c r="BS113" s="18"/>
      <c r="BT113" s="18" t="str">
        <f>IF(Table_Styles[[#This Row],[Right]]&lt;&gt;"",Table_Styles[[#This Row],[Right]],IF(Table_Styles[[#This Row],[Right Default]]&lt;&gt;"",Table_Styles[[#This Row],[Right Default]],""))</f>
        <v/>
      </c>
      <c r="BU113" s="18"/>
      <c r="BV113" s="18"/>
      <c r="BW113" s="18" t="str">
        <f>IF(Table_Styles[[#This Row],[Bottom]]&lt;&gt;"",Table_Styles[[#This Row],[Bottom]],IF(Table_Styles[[#This Row],[Bottom Default]]&lt;&gt;"",Table_Styles[[#This Row],[Bottom Default]],""))</f>
        <v/>
      </c>
      <c r="BX113" s="18"/>
      <c r="BY113" s="18"/>
      <c r="BZ113" s="18" t="str">
        <f>IF(Table_Styles[[#This Row],[Left]]&lt;&gt;"",Table_Styles[[#This Row],[Left]],IF(Table_Styles[[#This Row],[Left Default]]&lt;&gt;"",Table_Styles[[#This Row],[Left Default]],""))</f>
        <v/>
      </c>
      <c r="CA113" s="38"/>
      <c r="CB113" s="20" t="str">
        <f>IF(AND(Table_Styles[[#This Row],[Selector]]&lt;&gt;"",Table_Styles[[#This Row],[Font Family Used]]&lt;&gt;"",Table_Styles[[#This Row],[Font Weight Used]]&lt;&gt;""),Table_Styles[[#This Row],[Font Family Used]]&amp;" "&amp;Table_Styles[[#This Row],[Font Weight Used]],"")</f>
        <v>Open Sans 300</v>
      </c>
      <c r="CC113" s="20" t="str">
        <f ca="1">IF(AND(Table_Styles[[#This Row],[Selector]],COUNTIF(OFFSET(CC:CC,0,0,ROW()-1,1),"="&amp;Table_Styles[[#This Row],[Font]])=0),Table_Styles[[#This Row],[Font]],"")</f>
        <v>Open Sans 300</v>
      </c>
      <c r="CD113" s="20" t="str">
        <f ca="1">IF(Table_Styles[[#This Row],[Unique Font]]&lt;&gt;"",
"{""fontFamily"":"""&amp;Table_Styles[[#This Row],[Font Family Used]]&amp;""",""fontWeight"":"&amp;Table_Styles[[#This Row],[Font Weight Used]]&amp;"}","")</f>
        <v>{"fontFamily":"Open Sans","fontWeight":300}</v>
      </c>
      <c r="CE11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'Open Sans';font-size: 13px;font-weight: 300;color: #2F3132</v>
      </c>
      <c r="CF113" s="20" t="str">
        <f>IF(AND(Table_Styles[[#This Row],[Selector]]&lt;&gt;"", Table_Styles[[#This Row],[Config Properties]]&lt;&gt;""),
Table_Styles[[#This Row],[Selector]]&amp;" { "&amp;Table_Styles[[#This Row],[Config Properties]]&amp;" }","")</f>
        <v>#sidebar .body .summary .value { font-family: 'Open Sans';font-size: 13px;font-weight: 300;color: #2F3132 }</v>
      </c>
      <c r="CG113" s="20" t="str">
        <f xml:space="preserve">
SUBSTITUTE(SUBSTITUTE(SUBSTITUTE(SUBSTITUTE(SUBSTITUTE(SUBSTITUTE(SUBSTITUTE(SUBSTITUTE(Table_Styles[[#This Row],[Config]],
" {","{"),
"{ ","{"),
" }","}"),
"} ","}"),
" ,",","),
", ",","),
" :",":"),
": ",":")</f>
        <v>#sidebar .body .summary .value{font-family:'Open Sans';font-size:13px;font-weight:300;color:#2F3132}</v>
      </c>
    </row>
    <row r="114" spans="2:85" ht="21.75" thickBot="1">
      <c r="B114" s="59" t="s">
        <v>845</v>
      </c>
      <c r="C114" s="59"/>
      <c r="D114" s="59"/>
      <c r="E114" s="59"/>
      <c r="F114" s="59" t="str">
        <f>IF(Table_Styles[[#This Row],[Font Family]]&lt;&gt;"",Table_Styles[[#This Row],[Font Family]],IF(Table_Styles[[#This Row],[Font Family Default]]&lt;&gt;"",Table_Styles[[#This Row],[Font Family Default]],""))</f>
        <v/>
      </c>
      <c r="G114" s="59"/>
      <c r="H114" s="59"/>
      <c r="I114" s="59" t="str">
        <f>IF(Table_Styles[[#This Row],[Font Size]]&lt;&gt;"",Table_Styles[[#This Row],[Font Size]],IF(Table_Styles[[#This Row],[Font Size Default]]&lt;&gt;"",Table_Styles[[#This Row],[Font Size Default]],""))</f>
        <v/>
      </c>
      <c r="J114" s="59"/>
      <c r="K114" s="59"/>
      <c r="L114" s="59" t="str">
        <f>IF(Table_Styles[[#This Row],[Font Weight]]&lt;&gt;"",Table_Styles[[#This Row],[Font Weight]],IF(Table_Styles[[#This Row],[Font Weight Default]]&lt;&gt;"",Table_Styles[[#This Row],[Font Weight Default]],""))</f>
        <v/>
      </c>
      <c r="M114" s="59"/>
      <c r="N114" s="59"/>
      <c r="O114" s="59" t="str">
        <f>IF(Table_Styles[[#This Row],[Colour]]&lt;&gt;"",Table_Styles[[#This Row],[Colour]],IF(Table_Styles[[#This Row],[Colour Default]]&lt;&gt;"",Table_Styles[[#This Row],[Colour Default]],""))</f>
        <v/>
      </c>
      <c r="P114" s="59"/>
      <c r="Q114" s="59"/>
      <c r="R114" s="59" t="str">
        <f>IF(Table_Styles[[#This Row],[Background]]&lt;&gt;"",Table_Styles[[#This Row],[Background]],IF(Table_Styles[[#This Row],[Background Default]]&lt;&gt;"",Table_Styles[[#This Row],[Background Default]],""))</f>
        <v/>
      </c>
      <c r="S114" s="59"/>
      <c r="T114" s="59"/>
      <c r="U114" s="59" t="str">
        <f>IF(Table_Styles[[#This Row],[Border]]&lt;&gt;"",Table_Styles[[#This Row],[Border]],IF(Table_Styles[[#This Row],[Border Default]]&lt;&gt;"",Table_Styles[[#This Row],[Border Default]],""))</f>
        <v/>
      </c>
      <c r="V114" s="59"/>
      <c r="W114" s="59"/>
      <c r="X114" s="59" t="str">
        <f>IF(Table_Styles[[#This Row],[Border Radius]]&lt;&gt;"",Table_Styles[[#This Row],[Border Radius]],IF(Table_Styles[[#This Row],[Border Radius Default]]&lt;&gt;"",Table_Styles[[#This Row],[Border Radius Default]],""))</f>
        <v/>
      </c>
      <c r="Y114" s="59"/>
      <c r="Z114" s="59"/>
      <c r="AA114" s="59" t="str">
        <f>IF(Table_Styles[[#This Row],[MT]]&lt;&gt;"",Table_Styles[[#This Row],[MT]],IF(Table_Styles[[#This Row],[MT Default]]&lt;&gt;"",Table_Styles[[#This Row],[MT Default]],""))</f>
        <v/>
      </c>
      <c r="AB114" s="59"/>
      <c r="AC114" s="59"/>
      <c r="AD114" s="59" t="str">
        <f>IF(Table_Styles[[#This Row],[MR]]&lt;&gt;"",Table_Styles[[#This Row],[MR]],IF(Table_Styles[[#This Row],[MR Default]]&lt;&gt;"",Table_Styles[[#This Row],[MR Default]],""))</f>
        <v/>
      </c>
      <c r="AE114" s="59"/>
      <c r="AF114" s="59"/>
      <c r="AG114" s="59" t="str">
        <f>IF(Table_Styles[[#This Row],[MB]]&lt;&gt;"",Table_Styles[[#This Row],[MB]],IF(Table_Styles[[#This Row],[MB Default]]&lt;&gt;"",Table_Styles[[#This Row],[MB Default]],""))</f>
        <v/>
      </c>
      <c r="AH114" s="59"/>
      <c r="AI114" s="59"/>
      <c r="AJ114" s="59" t="str">
        <f>IF(Table_Styles[[#This Row],[ML]]&lt;&gt;"",Table_Styles[[#This Row],[ML]],IF(Table_Styles[[#This Row],[ML Default]]&lt;&gt;"",Table_Styles[[#This Row],[ML Default]],""))</f>
        <v/>
      </c>
      <c r="AK114" s="59"/>
      <c r="AL114" s="59"/>
      <c r="AM114" s="59" t="str">
        <f>IF(Table_Styles[[#This Row],[PT]]&lt;&gt;"",Table_Styles[[#This Row],[PT]],IF(Table_Styles[[#This Row],[PT Default]]&lt;&gt;"",Table_Styles[[#This Row],[PT Default]],""))</f>
        <v/>
      </c>
      <c r="AN114" s="59"/>
      <c r="AO114" s="59"/>
      <c r="AP114" s="59" t="str">
        <f>IF(Table_Styles[[#This Row],[PR]]&lt;&gt;"",Table_Styles[[#This Row],[PR]],IF(Table_Styles[[#This Row],[PR Default]]&lt;&gt;"",Table_Styles[[#This Row],[PR Default]],""))</f>
        <v/>
      </c>
      <c r="AQ114" s="59"/>
      <c r="AR114" s="59"/>
      <c r="AS114" s="59" t="str">
        <f>IF(Table_Styles[[#This Row],[PB]]&lt;&gt;"",Table_Styles[[#This Row],[PB]],IF(Table_Styles[[#This Row],[PB Default]]&lt;&gt;"",Table_Styles[[#This Row],[PB Default]],""))</f>
        <v/>
      </c>
      <c r="AT114" s="59"/>
      <c r="AU114" s="59"/>
      <c r="AV114" s="59" t="str">
        <f>IF(Table_Styles[[#This Row],[PL]]&lt;&gt;"",Table_Styles[[#This Row],[PL]],IF(Table_Styles[[#This Row],[PL Default]]&lt;&gt;"",Table_Styles[[#This Row],[PL Default]],""))</f>
        <v/>
      </c>
      <c r="AW114" s="59"/>
      <c r="AX114" s="59"/>
      <c r="AY114" s="59" t="str">
        <f>IF(Table_Styles[[#This Row],[BT]]&lt;&gt;"",Table_Styles[[#This Row],[BT]],IF(Table_Styles[[#This Row],[BT Default]]&lt;&gt;"",Table_Styles[[#This Row],[BT Default]],""))</f>
        <v/>
      </c>
      <c r="AZ114" s="59"/>
      <c r="BA114" s="59"/>
      <c r="BB114" s="59" t="str">
        <f>IF(Table_Styles[[#This Row],[BR]]&lt;&gt;"",Table_Styles[[#This Row],[BR]],IF(Table_Styles[[#This Row],[BR Default]]&lt;&gt;"",Table_Styles[[#This Row],[BR Default]],""))</f>
        <v/>
      </c>
      <c r="BC114" s="59"/>
      <c r="BD114" s="59"/>
      <c r="BE114" s="59" t="str">
        <f>IF(Table_Styles[[#This Row],[BB]]&lt;&gt;"",Table_Styles[[#This Row],[BB]],IF(Table_Styles[[#This Row],[BB Default]]&lt;&gt;"",Table_Styles[[#This Row],[BB Default]],""))</f>
        <v/>
      </c>
      <c r="BF114" s="59"/>
      <c r="BG114" s="59"/>
      <c r="BH114" s="59" t="str">
        <f>IF(Table_Styles[[#This Row],[BL]]&lt;&gt;"",Table_Styles[[#This Row],[BL]],IF(Table_Styles[[#This Row],[BL Default]]&lt;&gt;"",Table_Styles[[#This Row],[BL Default]],""))</f>
        <v/>
      </c>
      <c r="BI114" s="59"/>
      <c r="BJ114" s="67"/>
      <c r="BK114" s="59" t="str">
        <f>IF(Table_Styles[[#This Row],[Width]]&lt;&gt;"",Table_Styles[[#This Row],[Width]],IF(Table_Styles[[#This Row],[Width Default]]&lt;&gt;"",Table_Styles[[#This Row],[Width Default]],""))</f>
        <v/>
      </c>
      <c r="BL114" s="59"/>
      <c r="BM114" s="59"/>
      <c r="BN114" s="59" t="str">
        <f>IF(Table_Styles[[#This Row],[Height]]&lt;&gt;"",Table_Styles[[#This Row],[Height]],IF(Table_Styles[[#This Row],[Height Default]]&lt;&gt;"",Table_Styles[[#This Row],[Height Default]],""))</f>
        <v/>
      </c>
      <c r="BO114" s="59"/>
      <c r="BP114" s="59"/>
      <c r="BQ114" s="59" t="str">
        <f>IF(Table_Styles[[#This Row],[Top]]&lt;&gt;"",Table_Styles[[#This Row],[Top]],IF(Table_Styles[[#This Row],[Top Default]]&lt;&gt;"",Table_Styles[[#This Row],[Top Default]],""))</f>
        <v/>
      </c>
      <c r="BR114" s="59"/>
      <c r="BS114" s="59"/>
      <c r="BT114" s="59" t="str">
        <f>IF(Table_Styles[[#This Row],[Right]]&lt;&gt;"",Table_Styles[[#This Row],[Right]],IF(Table_Styles[[#This Row],[Right Default]]&lt;&gt;"",Table_Styles[[#This Row],[Right Default]],""))</f>
        <v/>
      </c>
      <c r="BU114" s="59"/>
      <c r="BV114" s="59"/>
      <c r="BW114" s="59" t="str">
        <f>IF(Table_Styles[[#This Row],[Bottom]]&lt;&gt;"",Table_Styles[[#This Row],[Bottom]],IF(Table_Styles[[#This Row],[Bottom Default]]&lt;&gt;"",Table_Styles[[#This Row],[Bottom Default]],""))</f>
        <v/>
      </c>
      <c r="BX114" s="59"/>
      <c r="BY114" s="59"/>
      <c r="BZ114" s="59" t="str">
        <f>IF(Table_Styles[[#This Row],[Left]]&lt;&gt;"",Table_Styles[[#This Row],[Left]],IF(Table_Styles[[#This Row],[Left Default]]&lt;&gt;"",Table_Styles[[#This Row],[Left Default]],""))</f>
        <v/>
      </c>
      <c r="CA114" s="59"/>
      <c r="CB114" s="59" t="str">
        <f>IF(AND(Table_Styles[[#This Row],[Selector]]&lt;&gt;"",Table_Styles[[#This Row],[Font Family Used]]&lt;&gt;"",Table_Styles[[#This Row],[Font Weight Used]]&lt;&gt;""),Table_Styles[[#This Row],[Font Family Used]]&amp;" "&amp;Table_Styles[[#This Row],[Font Weight Used]],"")</f>
        <v/>
      </c>
      <c r="CC114" s="59" t="str">
        <f ca="1">IF(AND(Table_Styles[[#This Row],[Selector]],COUNTIF(OFFSET(CC:CC,0,0,ROW()-1,1),"="&amp;Table_Styles[[#This Row],[Font]])=0),Table_Styles[[#This Row],[Font]],"")</f>
        <v/>
      </c>
      <c r="CD114" s="59" t="str">
        <f ca="1">IF(Table_Styles[[#This Row],[Unique Font]]&lt;&gt;"",
"{""fontFamily"":"""&amp;Table_Styles[[#This Row],[Font Family Used]]&amp;""",""fontWeight"":"&amp;Table_Styles[[#This Row],[Font Weight Used]]&amp;"}","")</f>
        <v/>
      </c>
      <c r="CE114"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4" s="59" t="str">
        <f>IF(AND(Table_Styles[[#This Row],[Selector]]&lt;&gt;"", Table_Styles[[#This Row],[Config Properties]]&lt;&gt;""),
Table_Styles[[#This Row],[Selector]]&amp;" { "&amp;Table_Styles[[#This Row],[Config Properties]]&amp;" }","")</f>
        <v/>
      </c>
      <c r="CG114" s="59" t="str">
        <f xml:space="preserve">
SUBSTITUTE(SUBSTITUTE(SUBSTITUTE(SUBSTITUTE(SUBSTITUTE(SUBSTITUTE(SUBSTITUTE(SUBSTITUTE(Table_Styles[[#This Row],[Config]],
" {","{"),
"{ ","{"),
" }","}"),
"} ","}"),
" ,",","),
", ",","),
" :",":"),
": ",":")</f>
        <v/>
      </c>
    </row>
    <row r="115" spans="2:85" ht="21" customHeight="1">
      <c r="B115" s="91" t="s">
        <v>846</v>
      </c>
      <c r="C115" s="1" t="s">
        <v>847</v>
      </c>
      <c r="D115" s="8"/>
      <c r="E115" s="8"/>
      <c r="F115" s="8" t="str">
        <f>IF(Table_Styles[[#This Row],[Font Family]]&lt;&gt;"",Table_Styles[[#This Row],[Font Family]],IF(Table_Styles[[#This Row],[Font Family Default]]&lt;&gt;"",Table_Styles[[#This Row],[Font Family Default]],""))</f>
        <v/>
      </c>
      <c r="G115" s="8"/>
      <c r="H115" s="8"/>
      <c r="I115" s="8" t="str">
        <f>IF(Table_Styles[[#This Row],[Font Size]]&lt;&gt;"",Table_Styles[[#This Row],[Font Size]],IF(Table_Styles[[#This Row],[Font Size Default]]&lt;&gt;"",Table_Styles[[#This Row],[Font Size Default]],""))</f>
        <v/>
      </c>
      <c r="J115" s="8"/>
      <c r="K115" s="8"/>
      <c r="L115" s="8" t="str">
        <f>IF(Table_Styles[[#This Row],[Font Weight]]&lt;&gt;"",Table_Styles[[#This Row],[Font Weight]],IF(Table_Styles[[#This Row],[Font Weight Default]]&lt;&gt;"",Table_Styles[[#This Row],[Font Weight Default]],""))</f>
        <v/>
      </c>
      <c r="M115" s="8"/>
      <c r="N115" s="8"/>
      <c r="O115" s="8" t="str">
        <f>IF(Table_Styles[[#This Row],[Colour]]&lt;&gt;"",Table_Styles[[#This Row],[Colour]],IF(Table_Styles[[#This Row],[Colour Default]]&lt;&gt;"",Table_Styles[[#This Row],[Colour Default]],""))</f>
        <v/>
      </c>
      <c r="P115" s="8"/>
      <c r="Q115" s="8"/>
      <c r="R115" s="8" t="str">
        <f>IF(Table_Styles[[#This Row],[Background]]&lt;&gt;"",Table_Styles[[#This Row],[Background]],IF(Table_Styles[[#This Row],[Background Default]]&lt;&gt;"",Table_Styles[[#This Row],[Background Default]],""))</f>
        <v/>
      </c>
      <c r="S115" s="8"/>
      <c r="T115" s="8"/>
      <c r="U115" s="8" t="str">
        <f>IF(Table_Styles[[#This Row],[Border]]&lt;&gt;"",Table_Styles[[#This Row],[Border]],IF(Table_Styles[[#This Row],[Border Default]]&lt;&gt;"",Table_Styles[[#This Row],[Border Default]],""))</f>
        <v/>
      </c>
      <c r="V115" s="8"/>
      <c r="W115" s="8"/>
      <c r="X115" s="8" t="str">
        <f>IF(Table_Styles[[#This Row],[Border Radius]]&lt;&gt;"",Table_Styles[[#This Row],[Border Radius]],IF(Table_Styles[[#This Row],[Border Radius Default]]&lt;&gt;"",Table_Styles[[#This Row],[Border Radius Default]],""))</f>
        <v/>
      </c>
      <c r="Y115" s="8"/>
      <c r="Z115" s="18"/>
      <c r="AA115" s="8" t="str">
        <f>IF(Table_Styles[[#This Row],[MT]]&lt;&gt;"",Table_Styles[[#This Row],[MT]],IF(Table_Styles[[#This Row],[MT Default]]&lt;&gt;"",Table_Styles[[#This Row],[MT Default]],""))</f>
        <v/>
      </c>
      <c r="AB115" s="8"/>
      <c r="AC115" s="8"/>
      <c r="AD115" s="8" t="str">
        <f>IF(Table_Styles[[#This Row],[MR]]&lt;&gt;"",Table_Styles[[#This Row],[MR]],IF(Table_Styles[[#This Row],[MR Default]]&lt;&gt;"",Table_Styles[[#This Row],[MR Default]],""))</f>
        <v/>
      </c>
      <c r="AE115" s="8"/>
      <c r="AF115" s="8"/>
      <c r="AG115" s="8" t="str">
        <f>IF(Table_Styles[[#This Row],[MB]]&lt;&gt;"",Table_Styles[[#This Row],[MB]],IF(Table_Styles[[#This Row],[MB Default]]&lt;&gt;"",Table_Styles[[#This Row],[MB Default]],""))</f>
        <v/>
      </c>
      <c r="AH115" s="8"/>
      <c r="AI115" s="8"/>
      <c r="AJ115" s="8" t="str">
        <f>IF(Table_Styles[[#This Row],[ML]]&lt;&gt;"",Table_Styles[[#This Row],[ML]],IF(Table_Styles[[#This Row],[ML Default]]&lt;&gt;"",Table_Styles[[#This Row],[ML Default]],""))</f>
        <v/>
      </c>
      <c r="AK115" s="8"/>
      <c r="AL115" s="8"/>
      <c r="AM115" s="8" t="str">
        <f>IF(Table_Styles[[#This Row],[PT]]&lt;&gt;"",Table_Styles[[#This Row],[PT]],IF(Table_Styles[[#This Row],[PT Default]]&lt;&gt;"",Table_Styles[[#This Row],[PT Default]],""))</f>
        <v/>
      </c>
      <c r="AN115" s="8"/>
      <c r="AO115" s="8"/>
      <c r="AP115" s="8" t="str">
        <f>IF(Table_Styles[[#This Row],[PR]]&lt;&gt;"",Table_Styles[[#This Row],[PR]],IF(Table_Styles[[#This Row],[PR Default]]&lt;&gt;"",Table_Styles[[#This Row],[PR Default]],""))</f>
        <v/>
      </c>
      <c r="AQ115" s="8"/>
      <c r="AR115" s="8"/>
      <c r="AS115" s="8" t="str">
        <f>IF(Table_Styles[[#This Row],[PB]]&lt;&gt;"",Table_Styles[[#This Row],[PB]],IF(Table_Styles[[#This Row],[PB Default]]&lt;&gt;"",Table_Styles[[#This Row],[PB Default]],""))</f>
        <v/>
      </c>
      <c r="AT115" s="8"/>
      <c r="AU115" s="8"/>
      <c r="AV115" s="8" t="str">
        <f>IF(Table_Styles[[#This Row],[PL]]&lt;&gt;"",Table_Styles[[#This Row],[PL]],IF(Table_Styles[[#This Row],[PL Default]]&lt;&gt;"",Table_Styles[[#This Row],[PL Default]],""))</f>
        <v/>
      </c>
      <c r="AW115" s="8"/>
      <c r="AX115" s="8"/>
      <c r="AY115" s="8" t="str">
        <f>IF(Table_Styles[[#This Row],[BT]]&lt;&gt;"",Table_Styles[[#This Row],[BT]],IF(Table_Styles[[#This Row],[BT Default]]&lt;&gt;"",Table_Styles[[#This Row],[BT Default]],""))</f>
        <v/>
      </c>
      <c r="AZ115" s="8"/>
      <c r="BA115" s="8"/>
      <c r="BB115" s="8" t="str">
        <f>IF(Table_Styles[[#This Row],[BR]]&lt;&gt;"",Table_Styles[[#This Row],[BR]],IF(Table_Styles[[#This Row],[BR Default]]&lt;&gt;"",Table_Styles[[#This Row],[BR Default]],""))</f>
        <v/>
      </c>
      <c r="BC115" s="8"/>
      <c r="BD115" s="8"/>
      <c r="BE115" s="8" t="str">
        <f>IF(Table_Styles[[#This Row],[BB]]&lt;&gt;"",Table_Styles[[#This Row],[BB]],IF(Table_Styles[[#This Row],[BB Default]]&lt;&gt;"",Table_Styles[[#This Row],[BB Default]],""))</f>
        <v/>
      </c>
      <c r="BF115" s="8"/>
      <c r="BG115" s="8"/>
      <c r="BH115" s="8" t="str">
        <f>IF(Table_Styles[[#This Row],[BL]]&lt;&gt;"",Table_Styles[[#This Row],[BL]],IF(Table_Styles[[#This Row],[BL Default]]&lt;&gt;"",Table_Styles[[#This Row],[BL Default]],""))</f>
        <v/>
      </c>
      <c r="BI115" s="8"/>
      <c r="BJ115" s="8"/>
      <c r="BK115" s="8" t="str">
        <f>IF(Table_Styles[[#This Row],[Width]]&lt;&gt;"",Table_Styles[[#This Row],[Width]],IF(Table_Styles[[#This Row],[Width Default]]&lt;&gt;"",Table_Styles[[#This Row],[Width Default]],""))</f>
        <v/>
      </c>
      <c r="BL115" s="8"/>
      <c r="BM115" s="8"/>
      <c r="BN115" s="8" t="str">
        <f>IF(Table_Styles[[#This Row],[Height]]&lt;&gt;"",Table_Styles[[#This Row],[Height]],IF(Table_Styles[[#This Row],[Height Default]]&lt;&gt;"",Table_Styles[[#This Row],[Height Default]],""))</f>
        <v/>
      </c>
      <c r="BO115" s="8"/>
      <c r="BP115" s="8"/>
      <c r="BQ115" s="8" t="str">
        <f>IF(Table_Styles[[#This Row],[Top]]&lt;&gt;"",Table_Styles[[#This Row],[Top]],IF(Table_Styles[[#This Row],[Top Default]]&lt;&gt;"",Table_Styles[[#This Row],[Top Default]],""))</f>
        <v/>
      </c>
      <c r="BR115" s="8"/>
      <c r="BS115" s="8"/>
      <c r="BT115" s="8" t="str">
        <f>IF(Table_Styles[[#This Row],[Right]]&lt;&gt;"",Table_Styles[[#This Row],[Right]],IF(Table_Styles[[#This Row],[Right Default]]&lt;&gt;"",Table_Styles[[#This Row],[Right Default]],""))</f>
        <v/>
      </c>
      <c r="BU115" s="8"/>
      <c r="BV115" s="8"/>
      <c r="BW115" s="8" t="str">
        <f>IF(Table_Styles[[#This Row],[Bottom]]&lt;&gt;"",Table_Styles[[#This Row],[Bottom]],IF(Table_Styles[[#This Row],[Bottom Default]]&lt;&gt;"",Table_Styles[[#This Row],[Bottom Default]],""))</f>
        <v/>
      </c>
      <c r="BX115" s="8"/>
      <c r="BY115" s="8"/>
      <c r="BZ115" s="8" t="str">
        <f>IF(Table_Styles[[#This Row],[Left]]&lt;&gt;"",Table_Styles[[#This Row],[Left]],IF(Table_Styles[[#This Row],[Left Default]]&lt;&gt;"",Table_Styles[[#This Row],[Left Default]],""))</f>
        <v/>
      </c>
      <c r="CA115" s="8"/>
      <c r="CB115" t="str">
        <f>IF(AND(Table_Styles[[#This Row],[Selector]]&lt;&gt;"",Table_Styles[[#This Row],[Font Family Used]]&lt;&gt;"",Table_Styles[[#This Row],[Font Weight Used]]&lt;&gt;""),Table_Styles[[#This Row],[Font Family Used]]&amp;" "&amp;Table_Styles[[#This Row],[Font Weight Used]],"")</f>
        <v/>
      </c>
      <c r="CC115" t="str">
        <f ca="1">IF(AND(Table_Styles[[#This Row],[Selector]],COUNTIF(OFFSET(CC:CC,0,0,ROW()-1,1),"="&amp;Table_Styles[[#This Row],[Font]])=0),Table_Styles[[#This Row],[Font]],"")</f>
        <v/>
      </c>
      <c r="CD115" t="str">
        <f ca="1">IF(Table_Styles[[#This Row],[Unique Font]]&lt;&gt;"",
"{""fontFamily"":"""&amp;Table_Styles[[#This Row],[Font Family Used]]&amp;""",""fontWeight"":"&amp;Table_Styles[[#This Row],[Font Weight Used]]&amp;"}","")</f>
        <v/>
      </c>
      <c r="CE11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5" t="str">
        <f>IF(AND(Table_Styles[[#This Row],[Selector]]&lt;&gt;"", Table_Styles[[#This Row],[Config Properties]]&lt;&gt;""),
Table_Styles[[#This Row],[Selector]]&amp;" { "&amp;Table_Styles[[#This Row],[Config Properties]]&amp;" }","")</f>
        <v/>
      </c>
      <c r="CG115" t="str">
        <f xml:space="preserve">
SUBSTITUTE(SUBSTITUTE(SUBSTITUTE(SUBSTITUTE(SUBSTITUTE(SUBSTITUTE(SUBSTITUTE(SUBSTITUTE(Table_Styles[[#This Row],[Config]],
" {","{"),
"{ ","{"),
" }","}"),
"} ","}"),
" ,",","),
", ",","),
" :",":"),
": ",":")</f>
        <v/>
      </c>
    </row>
    <row r="116" spans="2:85" ht="21" customHeight="1">
      <c r="B116" s="92" t="s">
        <v>787</v>
      </c>
      <c r="C116" s="91" t="s">
        <v>848</v>
      </c>
      <c r="D116" s="38"/>
      <c r="E116" s="38"/>
      <c r="F116" s="18" t="str">
        <f>IF(Table_Styles[[#This Row],[Font Family]]&lt;&gt;"",Table_Styles[[#This Row],[Font Family]],IF(Table_Styles[[#This Row],[Font Family Default]]&lt;&gt;"",Table_Styles[[#This Row],[Font Family Default]],""))</f>
        <v/>
      </c>
      <c r="G116" s="38"/>
      <c r="H116" s="38"/>
      <c r="I116" s="18" t="str">
        <f>IF(Table_Styles[[#This Row],[Font Size]]&lt;&gt;"",Table_Styles[[#This Row],[Font Size]],IF(Table_Styles[[#This Row],[Font Size Default]]&lt;&gt;"",Table_Styles[[#This Row],[Font Size Default]],""))</f>
        <v/>
      </c>
      <c r="J116" s="38"/>
      <c r="K116" s="38"/>
      <c r="L116" s="18" t="str">
        <f>IF(Table_Styles[[#This Row],[Font Weight]]&lt;&gt;"",Table_Styles[[#This Row],[Font Weight]],IF(Table_Styles[[#This Row],[Font Weight Default]]&lt;&gt;"",Table_Styles[[#This Row],[Font Weight Default]],""))</f>
        <v/>
      </c>
      <c r="M116" s="38"/>
      <c r="N116" s="38"/>
      <c r="O116" s="18" t="str">
        <f>IF(Table_Styles[[#This Row],[Colour]]&lt;&gt;"",Table_Styles[[#This Row],[Colour]],IF(Table_Styles[[#This Row],[Colour Default]]&lt;&gt;"",Table_Styles[[#This Row],[Colour Default]],""))</f>
        <v/>
      </c>
      <c r="P116" s="38"/>
      <c r="Q116" s="38"/>
      <c r="R116" s="18" t="str">
        <f>IF(Table_Styles[[#This Row],[Background]]&lt;&gt;"",Table_Styles[[#This Row],[Background]],IF(Table_Styles[[#This Row],[Background Default]]&lt;&gt;"",Table_Styles[[#This Row],[Background Default]],""))</f>
        <v/>
      </c>
      <c r="S116" s="38"/>
      <c r="T116" s="38"/>
      <c r="U116" s="18" t="str">
        <f>IF(Table_Styles[[#This Row],[Border]]&lt;&gt;"",Table_Styles[[#This Row],[Border]],IF(Table_Styles[[#This Row],[Border Default]]&lt;&gt;"",Table_Styles[[#This Row],[Border Default]],""))</f>
        <v/>
      </c>
      <c r="V116" s="38"/>
      <c r="W116" s="38"/>
      <c r="X116" s="18" t="str">
        <f>IF(Table_Styles[[#This Row],[Border Radius]]&lt;&gt;"",Table_Styles[[#This Row],[Border Radius]],IF(Table_Styles[[#This Row],[Border Radius Default]]&lt;&gt;"",Table_Styles[[#This Row],[Border Radius Default]],""))</f>
        <v/>
      </c>
      <c r="Y116" s="38"/>
      <c r="Z116" s="38"/>
      <c r="AA116" s="18" t="str">
        <f>IF(Table_Styles[[#This Row],[MT]]&lt;&gt;"",Table_Styles[[#This Row],[MT]],IF(Table_Styles[[#This Row],[MT Default]]&lt;&gt;"",Table_Styles[[#This Row],[MT Default]],""))</f>
        <v/>
      </c>
      <c r="AB116" s="38"/>
      <c r="AC116" s="38"/>
      <c r="AD116" s="18" t="str">
        <f>IF(Table_Styles[[#This Row],[MR]]&lt;&gt;"",Table_Styles[[#This Row],[MR]],IF(Table_Styles[[#This Row],[MR Default]]&lt;&gt;"",Table_Styles[[#This Row],[MR Default]],""))</f>
        <v/>
      </c>
      <c r="AE116" s="38"/>
      <c r="AF116" s="38"/>
      <c r="AG116" s="18" t="str">
        <f>IF(Table_Styles[[#This Row],[MB]]&lt;&gt;"",Table_Styles[[#This Row],[MB]],IF(Table_Styles[[#This Row],[MB Default]]&lt;&gt;"",Table_Styles[[#This Row],[MB Default]],""))</f>
        <v/>
      </c>
      <c r="AH116" s="38"/>
      <c r="AI116" s="38"/>
      <c r="AJ116" s="18" t="str">
        <f>IF(Table_Styles[[#This Row],[ML]]&lt;&gt;"",Table_Styles[[#This Row],[ML]],IF(Table_Styles[[#This Row],[ML Default]]&lt;&gt;"",Table_Styles[[#This Row],[ML Default]],""))</f>
        <v/>
      </c>
      <c r="AK116" s="38"/>
      <c r="AL116" s="38"/>
      <c r="AM116" s="18" t="str">
        <f>IF(Table_Styles[[#This Row],[PT]]&lt;&gt;"",Table_Styles[[#This Row],[PT]],IF(Table_Styles[[#This Row],[PT Default]]&lt;&gt;"",Table_Styles[[#This Row],[PT Default]],""))</f>
        <v/>
      </c>
      <c r="AN116" s="38"/>
      <c r="AO116" s="38"/>
      <c r="AP116" s="18" t="str">
        <f>IF(Table_Styles[[#This Row],[PR]]&lt;&gt;"",Table_Styles[[#This Row],[PR]],IF(Table_Styles[[#This Row],[PR Default]]&lt;&gt;"",Table_Styles[[#This Row],[PR Default]],""))</f>
        <v/>
      </c>
      <c r="AQ116" s="38"/>
      <c r="AR116" s="38"/>
      <c r="AS116" s="18" t="str">
        <f>IF(Table_Styles[[#This Row],[PB]]&lt;&gt;"",Table_Styles[[#This Row],[PB]],IF(Table_Styles[[#This Row],[PB Default]]&lt;&gt;"",Table_Styles[[#This Row],[PB Default]],""))</f>
        <v/>
      </c>
      <c r="AT116" s="38"/>
      <c r="AU116" s="38"/>
      <c r="AV116" s="18" t="str">
        <f>IF(Table_Styles[[#This Row],[PL]]&lt;&gt;"",Table_Styles[[#This Row],[PL]],IF(Table_Styles[[#This Row],[PL Default]]&lt;&gt;"",Table_Styles[[#This Row],[PL Default]],""))</f>
        <v/>
      </c>
      <c r="AW116" s="38"/>
      <c r="AX116" s="38"/>
      <c r="AY116" s="18" t="str">
        <f>IF(Table_Styles[[#This Row],[BT]]&lt;&gt;"",Table_Styles[[#This Row],[BT]],IF(Table_Styles[[#This Row],[BT Default]]&lt;&gt;"",Table_Styles[[#This Row],[BT Default]],""))</f>
        <v/>
      </c>
      <c r="AZ116" s="38"/>
      <c r="BA116" s="38"/>
      <c r="BB116" s="18" t="str">
        <f>IF(Table_Styles[[#This Row],[BR]]&lt;&gt;"",Table_Styles[[#This Row],[BR]],IF(Table_Styles[[#This Row],[BR Default]]&lt;&gt;"",Table_Styles[[#This Row],[BR Default]],""))</f>
        <v/>
      </c>
      <c r="BC116" s="38"/>
      <c r="BD116" s="38"/>
      <c r="BE116" s="18" t="str">
        <f>IF(Table_Styles[[#This Row],[BB]]&lt;&gt;"",Table_Styles[[#This Row],[BB]],IF(Table_Styles[[#This Row],[BB Default]]&lt;&gt;"",Table_Styles[[#This Row],[BB Default]],""))</f>
        <v/>
      </c>
      <c r="BF116" s="38"/>
      <c r="BG116" s="38"/>
      <c r="BH116" s="18" t="str">
        <f>IF(Table_Styles[[#This Row],[BL]]&lt;&gt;"",Table_Styles[[#This Row],[BL]],IF(Table_Styles[[#This Row],[BL Default]]&lt;&gt;"",Table_Styles[[#This Row],[BL Default]],""))</f>
        <v/>
      </c>
      <c r="BI116" s="38"/>
      <c r="BJ116" s="38"/>
      <c r="BK116" s="18" t="str">
        <f>IF(Table_Styles[[#This Row],[Width]]&lt;&gt;"",Table_Styles[[#This Row],[Width]],IF(Table_Styles[[#This Row],[Width Default]]&lt;&gt;"",Table_Styles[[#This Row],[Width Default]],""))</f>
        <v/>
      </c>
      <c r="BL116" s="38"/>
      <c r="BM116" s="38"/>
      <c r="BN116" s="18" t="str">
        <f>IF(Table_Styles[[#This Row],[Height]]&lt;&gt;"",Table_Styles[[#This Row],[Height]],IF(Table_Styles[[#This Row],[Height Default]]&lt;&gt;"",Table_Styles[[#This Row],[Height Default]],""))</f>
        <v/>
      </c>
      <c r="BO116" s="18"/>
      <c r="BP116" s="18"/>
      <c r="BQ116" s="18" t="str">
        <f>IF(Table_Styles[[#This Row],[Top]]&lt;&gt;"",Table_Styles[[#This Row],[Top]],IF(Table_Styles[[#This Row],[Top Default]]&lt;&gt;"",Table_Styles[[#This Row],[Top Default]],""))</f>
        <v/>
      </c>
      <c r="BR116" s="18"/>
      <c r="BS116" s="18"/>
      <c r="BT116" s="18" t="str">
        <f>IF(Table_Styles[[#This Row],[Right]]&lt;&gt;"",Table_Styles[[#This Row],[Right]],IF(Table_Styles[[#This Row],[Right Default]]&lt;&gt;"",Table_Styles[[#This Row],[Right Default]],""))</f>
        <v/>
      </c>
      <c r="BU116" s="18"/>
      <c r="BV116" s="18"/>
      <c r="BW116" s="18" t="str">
        <f>IF(Table_Styles[[#This Row],[Bottom]]&lt;&gt;"",Table_Styles[[#This Row],[Bottom]],IF(Table_Styles[[#This Row],[Bottom Default]]&lt;&gt;"",Table_Styles[[#This Row],[Bottom Default]],""))</f>
        <v/>
      </c>
      <c r="BX116" s="18"/>
      <c r="BY116" s="18"/>
      <c r="BZ116" s="18" t="str">
        <f>IF(Table_Styles[[#This Row],[Left]]&lt;&gt;"",Table_Styles[[#This Row],[Left]],IF(Table_Styles[[#This Row],[Left Default]]&lt;&gt;"",Table_Styles[[#This Row],[Left Default]],""))</f>
        <v/>
      </c>
      <c r="CA116" s="38"/>
      <c r="CB116" s="20" t="str">
        <f>IF(AND(Table_Styles[[#This Row],[Selector]]&lt;&gt;"",Table_Styles[[#This Row],[Font Family Used]]&lt;&gt;"",Table_Styles[[#This Row],[Font Weight Used]]&lt;&gt;""),Table_Styles[[#This Row],[Font Family Used]]&amp;" "&amp;Table_Styles[[#This Row],[Font Weight Used]],"")</f>
        <v/>
      </c>
      <c r="CC116" s="20" t="str">
        <f ca="1">IF(AND(Table_Styles[[#This Row],[Selector]],COUNTIF(OFFSET(CC:CC,0,0,ROW()-1,1),"="&amp;Table_Styles[[#This Row],[Font]])=0),Table_Styles[[#This Row],[Font]],"")</f>
        <v/>
      </c>
      <c r="CD116" s="20" t="str">
        <f ca="1">IF(Table_Styles[[#This Row],[Unique Font]]&lt;&gt;"",
"{""fontFamily"":"""&amp;Table_Styles[[#This Row],[Font Family Used]]&amp;""",""fontWeight"":"&amp;Table_Styles[[#This Row],[Font Weight Used]]&amp;"}","")</f>
        <v/>
      </c>
      <c r="CE11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6" s="20" t="str">
        <f>IF(AND(Table_Styles[[#This Row],[Selector]]&lt;&gt;"", Table_Styles[[#This Row],[Config Properties]]&lt;&gt;""),
Table_Styles[[#This Row],[Selector]]&amp;" { "&amp;Table_Styles[[#This Row],[Config Properties]]&amp;" }","")</f>
        <v/>
      </c>
      <c r="CG116" s="20" t="str">
        <f xml:space="preserve">
SUBSTITUTE(SUBSTITUTE(SUBSTITUTE(SUBSTITUTE(SUBSTITUTE(SUBSTITUTE(SUBSTITUTE(SUBSTITUTE(Table_Styles[[#This Row],[Config]],
" {","{"),
"{ ","{"),
" }","}"),
"} ","}"),
" ,",","),
", ",","),
" :",":"),
": ",":")</f>
        <v/>
      </c>
    </row>
    <row r="117" spans="2:85" ht="21" customHeight="1">
      <c r="B117" s="92" t="s">
        <v>789</v>
      </c>
      <c r="C117" s="41" t="s">
        <v>849</v>
      </c>
      <c r="D117" s="18"/>
      <c r="E117" s="18"/>
      <c r="F117" s="18" t="str">
        <f>IF(Table_Styles[[#This Row],[Font Family]]&lt;&gt;"",Table_Styles[[#This Row],[Font Family]],IF(Table_Styles[[#This Row],[Font Family Default]]&lt;&gt;"",Table_Styles[[#This Row],[Font Family Default]],""))</f>
        <v/>
      </c>
      <c r="G117" s="18"/>
      <c r="H117" s="18"/>
      <c r="I117" s="18" t="str">
        <f>IF(Table_Styles[[#This Row],[Font Size]]&lt;&gt;"",Table_Styles[[#This Row],[Font Size]],IF(Table_Styles[[#This Row],[Font Size Default]]&lt;&gt;"",Table_Styles[[#This Row],[Font Size Default]],""))</f>
        <v/>
      </c>
      <c r="J117" s="18"/>
      <c r="K117" s="18"/>
      <c r="L117" s="18" t="str">
        <f>IF(Table_Styles[[#This Row],[Font Weight]]&lt;&gt;"",Table_Styles[[#This Row],[Font Weight]],IF(Table_Styles[[#This Row],[Font Weight Default]]&lt;&gt;"",Table_Styles[[#This Row],[Font Weight Default]],""))</f>
        <v/>
      </c>
      <c r="M117" s="18"/>
      <c r="N117" s="18"/>
      <c r="O117" s="18" t="str">
        <f>IF(Table_Styles[[#This Row],[Colour]]&lt;&gt;"",Table_Styles[[#This Row],[Colour]],IF(Table_Styles[[#This Row],[Colour Default]]&lt;&gt;"",Table_Styles[[#This Row],[Colour Default]],""))</f>
        <v/>
      </c>
      <c r="P117" s="18"/>
      <c r="Q117" s="18"/>
      <c r="R117" s="18" t="str">
        <f>IF(Table_Styles[[#This Row],[Background]]&lt;&gt;"",Table_Styles[[#This Row],[Background]],IF(Table_Styles[[#This Row],[Background Default]]&lt;&gt;"",Table_Styles[[#This Row],[Background Default]],""))</f>
        <v/>
      </c>
      <c r="S117" s="18"/>
      <c r="T117" s="18"/>
      <c r="U117" s="18" t="str">
        <f>IF(Table_Styles[[#This Row],[Border]]&lt;&gt;"",Table_Styles[[#This Row],[Border]],IF(Table_Styles[[#This Row],[Border Default]]&lt;&gt;"",Table_Styles[[#This Row],[Border Default]],""))</f>
        <v/>
      </c>
      <c r="V117" s="18"/>
      <c r="W117" s="18"/>
      <c r="X117" s="18" t="str">
        <f>IF(Table_Styles[[#This Row],[Border Radius]]&lt;&gt;"",Table_Styles[[#This Row],[Border Radius]],IF(Table_Styles[[#This Row],[Border Radius Default]]&lt;&gt;"",Table_Styles[[#This Row],[Border Radius Default]],""))</f>
        <v/>
      </c>
      <c r="Y117" s="18"/>
      <c r="Z117" s="18" t="s">
        <v>648</v>
      </c>
      <c r="AA117" s="18" t="str">
        <f>IF(Table_Styles[[#This Row],[MT]]&lt;&gt;"",Table_Styles[[#This Row],[MT]],IF(Table_Styles[[#This Row],[MT Default]]&lt;&gt;"",Table_Styles[[#This Row],[MT Default]],""))</f>
        <v>20px</v>
      </c>
      <c r="AB117" s="18"/>
      <c r="AC117" s="18"/>
      <c r="AD117" s="18" t="str">
        <f>IF(Table_Styles[[#This Row],[MR]]&lt;&gt;"",Table_Styles[[#This Row],[MR]],IF(Table_Styles[[#This Row],[MR Default]]&lt;&gt;"",Table_Styles[[#This Row],[MR Default]],""))</f>
        <v/>
      </c>
      <c r="AE117" s="18"/>
      <c r="AF117" s="18"/>
      <c r="AG117" s="18" t="str">
        <f>IF(Table_Styles[[#This Row],[MB]]&lt;&gt;"",Table_Styles[[#This Row],[MB]],IF(Table_Styles[[#This Row],[MB Default]]&lt;&gt;"",Table_Styles[[#This Row],[MB Default]],""))</f>
        <v/>
      </c>
      <c r="AH117" s="18"/>
      <c r="AI117" s="18"/>
      <c r="AJ117" s="18" t="str">
        <f>IF(Table_Styles[[#This Row],[ML]]&lt;&gt;"",Table_Styles[[#This Row],[ML]],IF(Table_Styles[[#This Row],[ML Default]]&lt;&gt;"",Table_Styles[[#This Row],[ML Default]],""))</f>
        <v/>
      </c>
      <c r="AK117" s="18"/>
      <c r="AL117" s="93" t="s">
        <v>673</v>
      </c>
      <c r="AM117" s="18" t="str">
        <f>IF(Table_Styles[[#This Row],[PT]]&lt;&gt;"",Table_Styles[[#This Row],[PT]],IF(Table_Styles[[#This Row],[PT Default]]&lt;&gt;"",Table_Styles[[#This Row],[PT Default]],""))</f>
        <v>13px</v>
      </c>
      <c r="AN117" s="18"/>
      <c r="AO117" s="93"/>
      <c r="AP117" s="18" t="str">
        <f>IF(Table_Styles[[#This Row],[PR]]&lt;&gt;"",Table_Styles[[#This Row],[PR]],IF(Table_Styles[[#This Row],[PR Default]]&lt;&gt;"",Table_Styles[[#This Row],[PR Default]],""))</f>
        <v/>
      </c>
      <c r="AQ117" s="18"/>
      <c r="AR117" s="93" t="s">
        <v>673</v>
      </c>
      <c r="AS117" s="18" t="str">
        <f>IF(Table_Styles[[#This Row],[PB]]&lt;&gt;"",Table_Styles[[#This Row],[PB]],IF(Table_Styles[[#This Row],[PB Default]]&lt;&gt;"",Table_Styles[[#This Row],[PB Default]],""))</f>
        <v>13px</v>
      </c>
      <c r="AT117" s="18"/>
      <c r="AU117" s="93"/>
      <c r="AV117" s="18" t="str">
        <f>IF(Table_Styles[[#This Row],[PL]]&lt;&gt;"",Table_Styles[[#This Row],[PL]],IF(Table_Styles[[#This Row],[PL Default]]&lt;&gt;"",Table_Styles[[#This Row],[PL Default]],""))</f>
        <v/>
      </c>
      <c r="AW117" s="18"/>
      <c r="AX117" s="18"/>
      <c r="AY117" s="18" t="str">
        <f>IF(Table_Styles[[#This Row],[BT]]&lt;&gt;"",Table_Styles[[#This Row],[BT]],IF(Table_Styles[[#This Row],[BT Default]]&lt;&gt;"",Table_Styles[[#This Row],[BT Default]],""))</f>
        <v/>
      </c>
      <c r="AZ117" s="18"/>
      <c r="BA117" s="18"/>
      <c r="BB117" s="18" t="str">
        <f>IF(Table_Styles[[#This Row],[BR]]&lt;&gt;"",Table_Styles[[#This Row],[BR]],IF(Table_Styles[[#This Row],[BR Default]]&lt;&gt;"",Table_Styles[[#This Row],[BR Default]],""))</f>
        <v/>
      </c>
      <c r="BC117" s="18"/>
      <c r="BD117" s="18"/>
      <c r="BE117" s="18" t="str">
        <f>IF(Table_Styles[[#This Row],[BB]]&lt;&gt;"",Table_Styles[[#This Row],[BB]],IF(Table_Styles[[#This Row],[BB Default]]&lt;&gt;"",Table_Styles[[#This Row],[BB Default]],""))</f>
        <v/>
      </c>
      <c r="BF117" s="18"/>
      <c r="BG117" s="18"/>
      <c r="BH117" s="18" t="str">
        <f>IF(Table_Styles[[#This Row],[BL]]&lt;&gt;"",Table_Styles[[#This Row],[BL]],IF(Table_Styles[[#This Row],[BL Default]]&lt;&gt;"",Table_Styles[[#This Row],[BL Default]],""))</f>
        <v/>
      </c>
      <c r="BI117" s="18"/>
      <c r="BJ117" s="94" t="s">
        <v>771</v>
      </c>
      <c r="BK117" s="18" t="str">
        <f>IF(Table_Styles[[#This Row],[Width]]&lt;&gt;"",Table_Styles[[#This Row],[Width]],IF(Table_Styles[[#This Row],[Width Default]]&lt;&gt;"",Table_Styles[[#This Row],[Width Default]],""))</f>
        <v>100%</v>
      </c>
      <c r="BL117" s="18"/>
      <c r="BM117" s="18"/>
      <c r="BN117" s="18" t="str">
        <f>IF(Table_Styles[[#This Row],[Height]]&lt;&gt;"",Table_Styles[[#This Row],[Height]],IF(Table_Styles[[#This Row],[Height Default]]&lt;&gt;"",Table_Styles[[#This Row],[Height Default]],""))</f>
        <v/>
      </c>
      <c r="BO117" s="18"/>
      <c r="BP117" s="18"/>
      <c r="BQ117" s="18" t="str">
        <f>IF(Table_Styles[[#This Row],[Top]]&lt;&gt;"",Table_Styles[[#This Row],[Top]],IF(Table_Styles[[#This Row],[Top Default]]&lt;&gt;"",Table_Styles[[#This Row],[Top Default]],""))</f>
        <v/>
      </c>
      <c r="BR117" s="18"/>
      <c r="BS117" s="18"/>
      <c r="BT117" s="18" t="str">
        <f>IF(Table_Styles[[#This Row],[Right]]&lt;&gt;"",Table_Styles[[#This Row],[Right]],IF(Table_Styles[[#This Row],[Right Default]]&lt;&gt;"",Table_Styles[[#This Row],[Right Default]],""))</f>
        <v/>
      </c>
      <c r="BU117" s="18"/>
      <c r="BV117" s="18"/>
      <c r="BW117" s="18" t="str">
        <f>IF(Table_Styles[[#This Row],[Bottom]]&lt;&gt;"",Table_Styles[[#This Row],[Bottom]],IF(Table_Styles[[#This Row],[Bottom Default]]&lt;&gt;"",Table_Styles[[#This Row],[Bottom Default]],""))</f>
        <v/>
      </c>
      <c r="BX117" s="18"/>
      <c r="BY117" s="18"/>
      <c r="BZ117" s="18" t="str">
        <f>IF(Table_Styles[[#This Row],[Left]]&lt;&gt;"",Table_Styles[[#This Row],[Left]],IF(Table_Styles[[#This Row],[Left Default]]&lt;&gt;"",Table_Styles[[#This Row],[Left Default]],""))</f>
        <v/>
      </c>
      <c r="CA117" s="18"/>
      <c r="CB117" s="20" t="str">
        <f>IF(AND(Table_Styles[[#This Row],[Selector]]&lt;&gt;"",Table_Styles[[#This Row],[Font Family Used]]&lt;&gt;"",Table_Styles[[#This Row],[Font Weight Used]]&lt;&gt;""),Table_Styles[[#This Row],[Font Family Used]]&amp;" "&amp;Table_Styles[[#This Row],[Font Weight Used]],"")</f>
        <v/>
      </c>
      <c r="CC117" s="20" t="str">
        <f ca="1">IF(AND(Table_Styles[[#This Row],[Selector]],COUNTIF(OFFSET(CC:CC,0,0,ROW()-1,1),"="&amp;Table_Styles[[#This Row],[Font]])=0),Table_Styles[[#This Row],[Font]],"")</f>
        <v/>
      </c>
      <c r="CD117" s="20" t="str">
        <f ca="1">IF(Table_Styles[[#This Row],[Unique Font]]&lt;&gt;"",
"{""fontFamily"":"""&amp;Table_Styles[[#This Row],[Font Family Used]]&amp;""",""fontWeight"":"&amp;Table_Styles[[#This Row],[Font Weight Used]]&amp;"}","")</f>
        <v/>
      </c>
      <c r="CE11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20px;padding-top: 13px;padding-bottom: 13px;width: 100%</v>
      </c>
      <c r="CF117" s="20" t="str">
        <f>IF(AND(Table_Styles[[#This Row],[Selector]]&lt;&gt;"", Table_Styles[[#This Row],[Config Properties]]&lt;&gt;""),
Table_Styles[[#This Row],[Selector]]&amp;" { "&amp;Table_Styles[[#This Row],[Config Properties]]&amp;" }","")</f>
        <v>#sidebar .body nav .btn { margin-top: 20px;padding-top: 13px;padding-bottom: 13px;width: 100% }</v>
      </c>
      <c r="CG117" s="20" t="str">
        <f xml:space="preserve">
SUBSTITUTE(SUBSTITUTE(SUBSTITUTE(SUBSTITUTE(SUBSTITUTE(SUBSTITUTE(SUBSTITUTE(SUBSTITUTE(Table_Styles[[#This Row],[Config]],
" {","{"),
"{ ","{"),
" }","}"),
"} ","}"),
" ,",","),
", ",","),
" :",":"),
": ",":")</f>
        <v>#sidebar .body nav .btn{margin-top:20px;padding-top:13px;padding-bottom:13px;width:100%}</v>
      </c>
    </row>
    <row r="118" spans="2:85" ht="21" customHeight="1">
      <c r="B118" s="92" t="s">
        <v>791</v>
      </c>
      <c r="C118" s="41" t="s">
        <v>850</v>
      </c>
      <c r="D118" s="18"/>
      <c r="E118" s="18"/>
      <c r="F118" s="18" t="str">
        <f>IF(Table_Styles[[#This Row],[Font Family]]&lt;&gt;"",Table_Styles[[#This Row],[Font Family]],IF(Table_Styles[[#This Row],[Font Family Default]]&lt;&gt;"",Table_Styles[[#This Row],[Font Family Default]],""))</f>
        <v/>
      </c>
      <c r="G118" s="18"/>
      <c r="H118" s="18"/>
      <c r="I118" s="18" t="str">
        <f>IF(Table_Styles[[#This Row],[Font Size]]&lt;&gt;"",Table_Styles[[#This Row],[Font Size]],IF(Table_Styles[[#This Row],[Font Size Default]]&lt;&gt;"",Table_Styles[[#This Row],[Font Size Default]],""))</f>
        <v/>
      </c>
      <c r="J118" s="18"/>
      <c r="K118" s="18"/>
      <c r="L118" s="18" t="str">
        <f>IF(Table_Styles[[#This Row],[Font Weight]]&lt;&gt;"",Table_Styles[[#This Row],[Font Weight]],IF(Table_Styles[[#This Row],[Font Weight Default]]&lt;&gt;"",Table_Styles[[#This Row],[Font Weight Default]],""))</f>
        <v/>
      </c>
      <c r="M118" s="18"/>
      <c r="N118" s="18"/>
      <c r="O118" s="18" t="str">
        <f>IF(Table_Styles[[#This Row],[Colour]]&lt;&gt;"",Table_Styles[[#This Row],[Colour]],IF(Table_Styles[[#This Row],[Colour Default]]&lt;&gt;"",Table_Styles[[#This Row],[Colour Default]],""))</f>
        <v/>
      </c>
      <c r="P118" s="18"/>
      <c r="Q118" s="18"/>
      <c r="R118" s="18" t="str">
        <f>IF(Table_Styles[[#This Row],[Background]]&lt;&gt;"",Table_Styles[[#This Row],[Background]],IF(Table_Styles[[#This Row],[Background Default]]&lt;&gt;"",Table_Styles[[#This Row],[Background Default]],""))</f>
        <v/>
      </c>
      <c r="S118" s="18"/>
      <c r="T118" s="18"/>
      <c r="U118" s="18" t="str">
        <f>IF(Table_Styles[[#This Row],[Border]]&lt;&gt;"",Table_Styles[[#This Row],[Border]],IF(Table_Styles[[#This Row],[Border Default]]&lt;&gt;"",Table_Styles[[#This Row],[Border Default]],""))</f>
        <v/>
      </c>
      <c r="V118" s="18"/>
      <c r="W118" s="18"/>
      <c r="X118" s="18" t="str">
        <f>IF(Table_Styles[[#This Row],[Border Radius]]&lt;&gt;"",Table_Styles[[#This Row],[Border Radius]],IF(Table_Styles[[#This Row],[Border Radius Default]]&lt;&gt;"",Table_Styles[[#This Row],[Border Radius Default]],""))</f>
        <v/>
      </c>
      <c r="Y118" s="18"/>
      <c r="Z118" s="18"/>
      <c r="AA118" s="18" t="str">
        <f>IF(Table_Styles[[#This Row],[MT]]&lt;&gt;"",Table_Styles[[#This Row],[MT]],IF(Table_Styles[[#This Row],[MT Default]]&lt;&gt;"",Table_Styles[[#This Row],[MT Default]],""))</f>
        <v/>
      </c>
      <c r="AB118" s="18"/>
      <c r="AC118" s="18"/>
      <c r="AD118" s="18" t="str">
        <f>IF(Table_Styles[[#This Row],[MR]]&lt;&gt;"",Table_Styles[[#This Row],[MR]],IF(Table_Styles[[#This Row],[MR Default]]&lt;&gt;"",Table_Styles[[#This Row],[MR Default]],""))</f>
        <v/>
      </c>
      <c r="AE118" s="18"/>
      <c r="AF118" s="18"/>
      <c r="AG118" s="18" t="str">
        <f>IF(Table_Styles[[#This Row],[MB]]&lt;&gt;"",Table_Styles[[#This Row],[MB]],IF(Table_Styles[[#This Row],[MB Default]]&lt;&gt;"",Table_Styles[[#This Row],[MB Default]],""))</f>
        <v/>
      </c>
      <c r="AH118" s="18"/>
      <c r="AI118" s="18"/>
      <c r="AJ118" s="18" t="str">
        <f>IF(Table_Styles[[#This Row],[ML]]&lt;&gt;"",Table_Styles[[#This Row],[ML]],IF(Table_Styles[[#This Row],[ML Default]]&lt;&gt;"",Table_Styles[[#This Row],[ML Default]],""))</f>
        <v/>
      </c>
      <c r="AK118" s="18"/>
      <c r="AL118" s="18"/>
      <c r="AM118" s="18" t="str">
        <f>IF(Table_Styles[[#This Row],[PT]]&lt;&gt;"",Table_Styles[[#This Row],[PT]],IF(Table_Styles[[#This Row],[PT Default]]&lt;&gt;"",Table_Styles[[#This Row],[PT Default]],""))</f>
        <v/>
      </c>
      <c r="AN118" s="18"/>
      <c r="AO118" s="18"/>
      <c r="AP118" s="18" t="str">
        <f>IF(Table_Styles[[#This Row],[PR]]&lt;&gt;"",Table_Styles[[#This Row],[PR]],IF(Table_Styles[[#This Row],[PR Default]]&lt;&gt;"",Table_Styles[[#This Row],[PR Default]],""))</f>
        <v/>
      </c>
      <c r="AQ118" s="18"/>
      <c r="AR118" s="18"/>
      <c r="AS118" s="18" t="str">
        <f>IF(Table_Styles[[#This Row],[PB]]&lt;&gt;"",Table_Styles[[#This Row],[PB]],IF(Table_Styles[[#This Row],[PB Default]]&lt;&gt;"",Table_Styles[[#This Row],[PB Default]],""))</f>
        <v/>
      </c>
      <c r="AT118" s="18"/>
      <c r="AU118" s="18"/>
      <c r="AV118" s="18" t="str">
        <f>IF(Table_Styles[[#This Row],[PL]]&lt;&gt;"",Table_Styles[[#This Row],[PL]],IF(Table_Styles[[#This Row],[PL Default]]&lt;&gt;"",Table_Styles[[#This Row],[PL Default]],""))</f>
        <v/>
      </c>
      <c r="AW118" s="18"/>
      <c r="AX118" s="18"/>
      <c r="AY118" s="18" t="str">
        <f>IF(Table_Styles[[#This Row],[BT]]&lt;&gt;"",Table_Styles[[#This Row],[BT]],IF(Table_Styles[[#This Row],[BT Default]]&lt;&gt;"",Table_Styles[[#This Row],[BT Default]],""))</f>
        <v/>
      </c>
      <c r="AZ118" s="18"/>
      <c r="BA118" s="18"/>
      <c r="BB118" s="18" t="str">
        <f>IF(Table_Styles[[#This Row],[BR]]&lt;&gt;"",Table_Styles[[#This Row],[BR]],IF(Table_Styles[[#This Row],[BR Default]]&lt;&gt;"",Table_Styles[[#This Row],[BR Default]],""))</f>
        <v/>
      </c>
      <c r="BC118" s="18"/>
      <c r="BD118" s="18"/>
      <c r="BE118" s="18" t="str">
        <f>IF(Table_Styles[[#This Row],[BB]]&lt;&gt;"",Table_Styles[[#This Row],[BB]],IF(Table_Styles[[#This Row],[BB Default]]&lt;&gt;"",Table_Styles[[#This Row],[BB Default]],""))</f>
        <v/>
      </c>
      <c r="BF118" s="18"/>
      <c r="BG118" s="18"/>
      <c r="BH118" s="18" t="str">
        <f>IF(Table_Styles[[#This Row],[BL]]&lt;&gt;"",Table_Styles[[#This Row],[BL]],IF(Table_Styles[[#This Row],[BL Default]]&lt;&gt;"",Table_Styles[[#This Row],[BL Default]],""))</f>
        <v/>
      </c>
      <c r="BI118" s="18"/>
      <c r="BJ118" s="38"/>
      <c r="BK118" s="18" t="str">
        <f>IF(Table_Styles[[#This Row],[Width]]&lt;&gt;"",Table_Styles[[#This Row],[Width]],IF(Table_Styles[[#This Row],[Width Default]]&lt;&gt;"",Table_Styles[[#This Row],[Width Default]],""))</f>
        <v/>
      </c>
      <c r="BL118" s="18"/>
      <c r="BM118" s="18"/>
      <c r="BN118" s="18" t="str">
        <f>IF(Table_Styles[[#This Row],[Height]]&lt;&gt;"",Table_Styles[[#This Row],[Height]],IF(Table_Styles[[#This Row],[Height Default]]&lt;&gt;"",Table_Styles[[#This Row],[Height Default]],""))</f>
        <v/>
      </c>
      <c r="BO118" s="18"/>
      <c r="BP118" s="18"/>
      <c r="BQ118" s="18" t="str">
        <f>IF(Table_Styles[[#This Row],[Top]]&lt;&gt;"",Table_Styles[[#This Row],[Top]],IF(Table_Styles[[#This Row],[Top Default]]&lt;&gt;"",Table_Styles[[#This Row],[Top Default]],""))</f>
        <v/>
      </c>
      <c r="BR118" s="18"/>
      <c r="BS118" s="18"/>
      <c r="BT118" s="18" t="str">
        <f>IF(Table_Styles[[#This Row],[Right]]&lt;&gt;"",Table_Styles[[#This Row],[Right]],IF(Table_Styles[[#This Row],[Right Default]]&lt;&gt;"",Table_Styles[[#This Row],[Right Default]],""))</f>
        <v/>
      </c>
      <c r="BU118" s="18"/>
      <c r="BV118" s="18"/>
      <c r="BW118" s="18" t="str">
        <f>IF(Table_Styles[[#This Row],[Bottom]]&lt;&gt;"",Table_Styles[[#This Row],[Bottom]],IF(Table_Styles[[#This Row],[Bottom Default]]&lt;&gt;"",Table_Styles[[#This Row],[Bottom Default]],""))</f>
        <v/>
      </c>
      <c r="BX118" s="18"/>
      <c r="BY118" s="18"/>
      <c r="BZ118" s="18" t="str">
        <f>IF(Table_Styles[[#This Row],[Left]]&lt;&gt;"",Table_Styles[[#This Row],[Left]],IF(Table_Styles[[#This Row],[Left Default]]&lt;&gt;"",Table_Styles[[#This Row],[Left Default]],""))</f>
        <v/>
      </c>
      <c r="CA118" s="18"/>
      <c r="CB118" s="20" t="str">
        <f>IF(AND(Table_Styles[[#This Row],[Selector]]&lt;&gt;"",Table_Styles[[#This Row],[Font Family Used]]&lt;&gt;"",Table_Styles[[#This Row],[Font Weight Used]]&lt;&gt;""),Table_Styles[[#This Row],[Font Family Used]]&amp;" "&amp;Table_Styles[[#This Row],[Font Weight Used]],"")</f>
        <v/>
      </c>
      <c r="CC118" s="20" t="str">
        <f ca="1">IF(AND(Table_Styles[[#This Row],[Selector]],COUNTIF(OFFSET(CC:CC,0,0,ROW()-1,1),"="&amp;Table_Styles[[#This Row],[Font]])=0),Table_Styles[[#This Row],[Font]],"")</f>
        <v/>
      </c>
      <c r="CD118" s="20" t="str">
        <f ca="1">IF(Table_Styles[[#This Row],[Unique Font]]&lt;&gt;"",
"{""fontFamily"":"""&amp;Table_Styles[[#This Row],[Font Family Used]]&amp;""",""fontWeight"":"&amp;Table_Styles[[#This Row],[Font Weight Used]]&amp;"}","")</f>
        <v/>
      </c>
      <c r="CE11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20" t="str">
        <f>IF(AND(Table_Styles[[#This Row],[Selector]]&lt;&gt;"", Table_Styles[[#This Row],[Config Properties]]&lt;&gt;""),
Table_Styles[[#This Row],[Selector]]&amp;" { "&amp;Table_Styles[[#This Row],[Config Properties]]&amp;" }","")</f>
        <v/>
      </c>
      <c r="CG118" s="20" t="str">
        <f xml:space="preserve">
SUBSTITUTE(SUBSTITUTE(SUBSTITUTE(SUBSTITUTE(SUBSTITUTE(SUBSTITUTE(SUBSTITUTE(SUBSTITUTE(Table_Styles[[#This Row],[Config]],
" {","{"),
"{ ","{"),
" }","}"),
"} ","}"),
" ,",","),
", ",","),
" :",":"),
": ",":")</f>
        <v/>
      </c>
    </row>
    <row r="119" spans="2:85" ht="21" customHeight="1">
      <c r="B119" s="92" t="s">
        <v>793</v>
      </c>
      <c r="C119" s="41" t="s">
        <v>851</v>
      </c>
      <c r="D119" s="18"/>
      <c r="E119" s="18"/>
      <c r="F119" s="18" t="str">
        <f>IF(Table_Styles[[#This Row],[Font Family]]&lt;&gt;"",Table_Styles[[#This Row],[Font Family]],IF(Table_Styles[[#This Row],[Font Family Default]]&lt;&gt;"",Table_Styles[[#This Row],[Font Family Default]],""))</f>
        <v/>
      </c>
      <c r="G119" s="18"/>
      <c r="H119" s="18"/>
      <c r="I119" s="18" t="str">
        <f>IF(Table_Styles[[#This Row],[Font Size]]&lt;&gt;"",Table_Styles[[#This Row],[Font Size]],IF(Table_Styles[[#This Row],[Font Size Default]]&lt;&gt;"",Table_Styles[[#This Row],[Font Size Default]],""))</f>
        <v/>
      </c>
      <c r="J119" s="18"/>
      <c r="K119" s="18"/>
      <c r="L119" s="18" t="str">
        <f>IF(Table_Styles[[#This Row],[Font Weight]]&lt;&gt;"",Table_Styles[[#This Row],[Font Weight]],IF(Table_Styles[[#This Row],[Font Weight Default]]&lt;&gt;"",Table_Styles[[#This Row],[Font Weight Default]],""))</f>
        <v/>
      </c>
      <c r="M119" s="18"/>
      <c r="N119" s="18"/>
      <c r="O119" s="18" t="str">
        <f>IF(Table_Styles[[#This Row],[Colour]]&lt;&gt;"",Table_Styles[[#This Row],[Colour]],IF(Table_Styles[[#This Row],[Colour Default]]&lt;&gt;"",Table_Styles[[#This Row],[Colour Default]],""))</f>
        <v/>
      </c>
      <c r="P119" s="18"/>
      <c r="Q119" s="18"/>
      <c r="R119" s="18" t="str">
        <f>IF(Table_Styles[[#This Row],[Background]]&lt;&gt;"",Table_Styles[[#This Row],[Background]],IF(Table_Styles[[#This Row],[Background Default]]&lt;&gt;"",Table_Styles[[#This Row],[Background Default]],""))</f>
        <v/>
      </c>
      <c r="S119" s="18"/>
      <c r="T119" s="18"/>
      <c r="U119" s="18" t="str">
        <f>IF(Table_Styles[[#This Row],[Border]]&lt;&gt;"",Table_Styles[[#This Row],[Border]],IF(Table_Styles[[#This Row],[Border Default]]&lt;&gt;"",Table_Styles[[#This Row],[Border Default]],""))</f>
        <v/>
      </c>
      <c r="V119" s="18"/>
      <c r="W119" s="18"/>
      <c r="X119" s="18" t="str">
        <f>IF(Table_Styles[[#This Row],[Border Radius]]&lt;&gt;"",Table_Styles[[#This Row],[Border Radius]],IF(Table_Styles[[#This Row],[Border Radius Default]]&lt;&gt;"",Table_Styles[[#This Row],[Border Radius Default]],""))</f>
        <v/>
      </c>
      <c r="Y119" s="18"/>
      <c r="Z119" s="18"/>
      <c r="AA119" s="18" t="str">
        <f>IF(Table_Styles[[#This Row],[MT]]&lt;&gt;"",Table_Styles[[#This Row],[MT]],IF(Table_Styles[[#This Row],[MT Default]]&lt;&gt;"",Table_Styles[[#This Row],[MT Default]],""))</f>
        <v/>
      </c>
      <c r="AB119" s="18"/>
      <c r="AC119" s="18"/>
      <c r="AD119" s="18" t="str">
        <f>IF(Table_Styles[[#This Row],[MR]]&lt;&gt;"",Table_Styles[[#This Row],[MR]],IF(Table_Styles[[#This Row],[MR Default]]&lt;&gt;"",Table_Styles[[#This Row],[MR Default]],""))</f>
        <v/>
      </c>
      <c r="AE119" s="18"/>
      <c r="AF119" s="18"/>
      <c r="AG119" s="18" t="str">
        <f>IF(Table_Styles[[#This Row],[MB]]&lt;&gt;"",Table_Styles[[#This Row],[MB]],IF(Table_Styles[[#This Row],[MB Default]]&lt;&gt;"",Table_Styles[[#This Row],[MB Default]],""))</f>
        <v/>
      </c>
      <c r="AH119" s="18"/>
      <c r="AI119" s="18"/>
      <c r="AJ119" s="18" t="str">
        <f>IF(Table_Styles[[#This Row],[ML]]&lt;&gt;"",Table_Styles[[#This Row],[ML]],IF(Table_Styles[[#This Row],[ML Default]]&lt;&gt;"",Table_Styles[[#This Row],[ML Default]],""))</f>
        <v/>
      </c>
      <c r="AK119" s="18"/>
      <c r="AL119" s="18"/>
      <c r="AM119" s="18" t="str">
        <f>IF(Table_Styles[[#This Row],[PT]]&lt;&gt;"",Table_Styles[[#This Row],[PT]],IF(Table_Styles[[#This Row],[PT Default]]&lt;&gt;"",Table_Styles[[#This Row],[PT Default]],""))</f>
        <v/>
      </c>
      <c r="AN119" s="18"/>
      <c r="AO119" s="18"/>
      <c r="AP119" s="18" t="str">
        <f>IF(Table_Styles[[#This Row],[PR]]&lt;&gt;"",Table_Styles[[#This Row],[PR]],IF(Table_Styles[[#This Row],[PR Default]]&lt;&gt;"",Table_Styles[[#This Row],[PR Default]],""))</f>
        <v/>
      </c>
      <c r="AQ119" s="18"/>
      <c r="AR119" s="18"/>
      <c r="AS119" s="18" t="str">
        <f>IF(Table_Styles[[#This Row],[PB]]&lt;&gt;"",Table_Styles[[#This Row],[PB]],IF(Table_Styles[[#This Row],[PB Default]]&lt;&gt;"",Table_Styles[[#This Row],[PB Default]],""))</f>
        <v/>
      </c>
      <c r="AT119" s="18"/>
      <c r="AU119" s="18"/>
      <c r="AV119" s="18" t="str">
        <f>IF(Table_Styles[[#This Row],[PL]]&lt;&gt;"",Table_Styles[[#This Row],[PL]],IF(Table_Styles[[#This Row],[PL Default]]&lt;&gt;"",Table_Styles[[#This Row],[PL Default]],""))</f>
        <v/>
      </c>
      <c r="AW119" s="18"/>
      <c r="AX119" s="18"/>
      <c r="AY119" s="18" t="str">
        <f>IF(Table_Styles[[#This Row],[BT]]&lt;&gt;"",Table_Styles[[#This Row],[BT]],IF(Table_Styles[[#This Row],[BT Default]]&lt;&gt;"",Table_Styles[[#This Row],[BT Default]],""))</f>
        <v/>
      </c>
      <c r="AZ119" s="18"/>
      <c r="BA119" s="18"/>
      <c r="BB119" s="18" t="str">
        <f>IF(Table_Styles[[#This Row],[BR]]&lt;&gt;"",Table_Styles[[#This Row],[BR]],IF(Table_Styles[[#This Row],[BR Default]]&lt;&gt;"",Table_Styles[[#This Row],[BR Default]],""))</f>
        <v/>
      </c>
      <c r="BC119" s="18"/>
      <c r="BD119" s="18"/>
      <c r="BE119" s="18" t="str">
        <f>IF(Table_Styles[[#This Row],[BB]]&lt;&gt;"",Table_Styles[[#This Row],[BB]],IF(Table_Styles[[#This Row],[BB Default]]&lt;&gt;"",Table_Styles[[#This Row],[BB Default]],""))</f>
        <v/>
      </c>
      <c r="BF119" s="18"/>
      <c r="BG119" s="18"/>
      <c r="BH119" s="18" t="str">
        <f>IF(Table_Styles[[#This Row],[BL]]&lt;&gt;"",Table_Styles[[#This Row],[BL]],IF(Table_Styles[[#This Row],[BL Default]]&lt;&gt;"",Table_Styles[[#This Row],[BL Default]],""))</f>
        <v/>
      </c>
      <c r="BI119" s="18"/>
      <c r="BJ119" s="38"/>
      <c r="BK119" s="18" t="str">
        <f>IF(Table_Styles[[#This Row],[Width]]&lt;&gt;"",Table_Styles[[#This Row],[Width]],IF(Table_Styles[[#This Row],[Width Default]]&lt;&gt;"",Table_Styles[[#This Row],[Width Default]],""))</f>
        <v/>
      </c>
      <c r="BL119" s="18"/>
      <c r="BM119" s="18"/>
      <c r="BN119" s="18" t="str">
        <f>IF(Table_Styles[[#This Row],[Height]]&lt;&gt;"",Table_Styles[[#This Row],[Height]],IF(Table_Styles[[#This Row],[Height Default]]&lt;&gt;"",Table_Styles[[#This Row],[Height Default]],""))</f>
        <v/>
      </c>
      <c r="BO119" s="18"/>
      <c r="BP119" s="18"/>
      <c r="BQ119" s="18" t="str">
        <f>IF(Table_Styles[[#This Row],[Top]]&lt;&gt;"",Table_Styles[[#This Row],[Top]],IF(Table_Styles[[#This Row],[Top Default]]&lt;&gt;"",Table_Styles[[#This Row],[Top Default]],""))</f>
        <v/>
      </c>
      <c r="BR119" s="18"/>
      <c r="BS119" s="18"/>
      <c r="BT119" s="18" t="str">
        <f>IF(Table_Styles[[#This Row],[Right]]&lt;&gt;"",Table_Styles[[#This Row],[Right]],IF(Table_Styles[[#This Row],[Right Default]]&lt;&gt;"",Table_Styles[[#This Row],[Right Default]],""))</f>
        <v/>
      </c>
      <c r="BU119" s="18"/>
      <c r="BV119" s="18"/>
      <c r="BW119" s="18" t="str">
        <f>IF(Table_Styles[[#This Row],[Bottom]]&lt;&gt;"",Table_Styles[[#This Row],[Bottom]],IF(Table_Styles[[#This Row],[Bottom Default]]&lt;&gt;"",Table_Styles[[#This Row],[Bottom Default]],""))</f>
        <v/>
      </c>
      <c r="BX119" s="18"/>
      <c r="BY119" s="18"/>
      <c r="BZ119" s="18" t="str">
        <f>IF(Table_Styles[[#This Row],[Left]]&lt;&gt;"",Table_Styles[[#This Row],[Left]],IF(Table_Styles[[#This Row],[Left Default]]&lt;&gt;"",Table_Styles[[#This Row],[Left Default]],""))</f>
        <v/>
      </c>
      <c r="CA119" s="18"/>
      <c r="CB119" s="20" t="str">
        <f>IF(AND(Table_Styles[[#This Row],[Selector]]&lt;&gt;"",Table_Styles[[#This Row],[Font Family Used]]&lt;&gt;"",Table_Styles[[#This Row],[Font Weight Used]]&lt;&gt;""),Table_Styles[[#This Row],[Font Family Used]]&amp;" "&amp;Table_Styles[[#This Row],[Font Weight Used]],"")</f>
        <v/>
      </c>
      <c r="CC119" s="20" t="str">
        <f ca="1">IF(AND(Table_Styles[[#This Row],[Selector]],COUNTIF(OFFSET(CC:CC,0,0,ROW()-1,1),"="&amp;Table_Styles[[#This Row],[Font]])=0),Table_Styles[[#This Row],[Font]],"")</f>
        <v/>
      </c>
      <c r="CD119" s="20" t="str">
        <f ca="1">IF(Table_Styles[[#This Row],[Unique Font]]&lt;&gt;"",
"{""fontFamily"":"""&amp;Table_Styles[[#This Row],[Font Family Used]]&amp;""",""fontWeight"":"&amp;Table_Styles[[#This Row],[Font Weight Used]]&amp;"}","")</f>
        <v/>
      </c>
      <c r="CE11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s="20" t="str">
        <f>IF(AND(Table_Styles[[#This Row],[Selector]]&lt;&gt;"", Table_Styles[[#This Row],[Config Properties]]&lt;&gt;""),
Table_Styles[[#This Row],[Selector]]&amp;" { "&amp;Table_Styles[[#This Row],[Config Properties]]&amp;" }","")</f>
        <v/>
      </c>
      <c r="CG119" s="20" t="str">
        <f xml:space="preserve">
SUBSTITUTE(SUBSTITUTE(SUBSTITUTE(SUBSTITUTE(SUBSTITUTE(SUBSTITUTE(SUBSTITUTE(SUBSTITUTE(Table_Styles[[#This Row],[Config]],
" {","{"),
"{ ","{"),
" }","}"),
"} ","}"),
" ,",","),
", ",","),
" :",":"),
": ",":")</f>
        <v/>
      </c>
    </row>
    <row r="120" spans="2:85" ht="21" customHeight="1">
      <c r="B120" s="92" t="s">
        <v>795</v>
      </c>
      <c r="C120" s="41" t="s">
        <v>852</v>
      </c>
      <c r="D120" s="18"/>
      <c r="E120" s="18"/>
      <c r="F120" s="18" t="str">
        <f>IF(Table_Styles[[#This Row],[Font Family]]&lt;&gt;"",Table_Styles[[#This Row],[Font Family]],IF(Table_Styles[[#This Row],[Font Family Default]]&lt;&gt;"",Table_Styles[[#This Row],[Font Family Default]],""))</f>
        <v/>
      </c>
      <c r="G120" s="18"/>
      <c r="H120" s="18"/>
      <c r="I120" s="18" t="str">
        <f>IF(Table_Styles[[#This Row],[Font Size]]&lt;&gt;"",Table_Styles[[#This Row],[Font Size]],IF(Table_Styles[[#This Row],[Font Size Default]]&lt;&gt;"",Table_Styles[[#This Row],[Font Size Default]],""))</f>
        <v/>
      </c>
      <c r="J120" s="18"/>
      <c r="K120" s="18"/>
      <c r="L120" s="18" t="str">
        <f>IF(Table_Styles[[#This Row],[Font Weight]]&lt;&gt;"",Table_Styles[[#This Row],[Font Weight]],IF(Table_Styles[[#This Row],[Font Weight Default]]&lt;&gt;"",Table_Styles[[#This Row],[Font Weight Default]],""))</f>
        <v/>
      </c>
      <c r="M120" s="18"/>
      <c r="N120" s="18"/>
      <c r="O120" s="18" t="str">
        <f>IF(Table_Styles[[#This Row],[Colour]]&lt;&gt;"",Table_Styles[[#This Row],[Colour]],IF(Table_Styles[[#This Row],[Colour Default]]&lt;&gt;"",Table_Styles[[#This Row],[Colour Default]],""))</f>
        <v/>
      </c>
      <c r="P120" s="18"/>
      <c r="Q120" s="18"/>
      <c r="R120" s="18" t="str">
        <f>IF(Table_Styles[[#This Row],[Background]]&lt;&gt;"",Table_Styles[[#This Row],[Background]],IF(Table_Styles[[#This Row],[Background Default]]&lt;&gt;"",Table_Styles[[#This Row],[Background Default]],""))</f>
        <v/>
      </c>
      <c r="S120" s="18"/>
      <c r="T120" s="18"/>
      <c r="U120" s="18" t="str">
        <f>IF(Table_Styles[[#This Row],[Border]]&lt;&gt;"",Table_Styles[[#This Row],[Border]],IF(Table_Styles[[#This Row],[Border Default]]&lt;&gt;"",Table_Styles[[#This Row],[Border Default]],""))</f>
        <v/>
      </c>
      <c r="V120" s="18"/>
      <c r="W120" s="18"/>
      <c r="X120" s="18" t="str">
        <f>IF(Table_Styles[[#This Row],[Border Radius]]&lt;&gt;"",Table_Styles[[#This Row],[Border Radius]],IF(Table_Styles[[#This Row],[Border Radius Default]]&lt;&gt;"",Table_Styles[[#This Row],[Border Radius Default]],""))</f>
        <v/>
      </c>
      <c r="Y120" s="18"/>
      <c r="Z120" s="18"/>
      <c r="AA120" s="18" t="str">
        <f>IF(Table_Styles[[#This Row],[MT]]&lt;&gt;"",Table_Styles[[#This Row],[MT]],IF(Table_Styles[[#This Row],[MT Default]]&lt;&gt;"",Table_Styles[[#This Row],[MT Default]],""))</f>
        <v/>
      </c>
      <c r="AB120" s="18"/>
      <c r="AC120" s="18"/>
      <c r="AD120" s="18" t="str">
        <f>IF(Table_Styles[[#This Row],[MR]]&lt;&gt;"",Table_Styles[[#This Row],[MR]],IF(Table_Styles[[#This Row],[MR Default]]&lt;&gt;"",Table_Styles[[#This Row],[MR Default]],""))</f>
        <v/>
      </c>
      <c r="AE120" s="18"/>
      <c r="AF120" s="18"/>
      <c r="AG120" s="18" t="str">
        <f>IF(Table_Styles[[#This Row],[MB]]&lt;&gt;"",Table_Styles[[#This Row],[MB]],IF(Table_Styles[[#This Row],[MB Default]]&lt;&gt;"",Table_Styles[[#This Row],[MB Default]],""))</f>
        <v/>
      </c>
      <c r="AH120" s="18"/>
      <c r="AI120" s="18"/>
      <c r="AJ120" s="18" t="str">
        <f>IF(Table_Styles[[#This Row],[ML]]&lt;&gt;"",Table_Styles[[#This Row],[ML]],IF(Table_Styles[[#This Row],[ML Default]]&lt;&gt;"",Table_Styles[[#This Row],[ML Default]],""))</f>
        <v/>
      </c>
      <c r="AK120" s="18"/>
      <c r="AL120" s="18"/>
      <c r="AM120" s="18" t="str">
        <f>IF(Table_Styles[[#This Row],[PT]]&lt;&gt;"",Table_Styles[[#This Row],[PT]],IF(Table_Styles[[#This Row],[PT Default]]&lt;&gt;"",Table_Styles[[#This Row],[PT Default]],""))</f>
        <v/>
      </c>
      <c r="AN120" s="18"/>
      <c r="AO120" s="18"/>
      <c r="AP120" s="18" t="str">
        <f>IF(Table_Styles[[#This Row],[PR]]&lt;&gt;"",Table_Styles[[#This Row],[PR]],IF(Table_Styles[[#This Row],[PR Default]]&lt;&gt;"",Table_Styles[[#This Row],[PR Default]],""))</f>
        <v/>
      </c>
      <c r="AQ120" s="18"/>
      <c r="AR120" s="18"/>
      <c r="AS120" s="18" t="str">
        <f>IF(Table_Styles[[#This Row],[PB]]&lt;&gt;"",Table_Styles[[#This Row],[PB]],IF(Table_Styles[[#This Row],[PB Default]]&lt;&gt;"",Table_Styles[[#This Row],[PB Default]],""))</f>
        <v/>
      </c>
      <c r="AT120" s="18"/>
      <c r="AU120" s="18"/>
      <c r="AV120" s="18" t="str">
        <f>IF(Table_Styles[[#This Row],[PL]]&lt;&gt;"",Table_Styles[[#This Row],[PL]],IF(Table_Styles[[#This Row],[PL Default]]&lt;&gt;"",Table_Styles[[#This Row],[PL Default]],""))</f>
        <v/>
      </c>
      <c r="AW120" s="18"/>
      <c r="AX120" s="18"/>
      <c r="AY120" s="18" t="str">
        <f>IF(Table_Styles[[#This Row],[BT]]&lt;&gt;"",Table_Styles[[#This Row],[BT]],IF(Table_Styles[[#This Row],[BT Default]]&lt;&gt;"",Table_Styles[[#This Row],[BT Default]],""))</f>
        <v/>
      </c>
      <c r="AZ120" s="18"/>
      <c r="BA120" s="18"/>
      <c r="BB120" s="18" t="str">
        <f>IF(Table_Styles[[#This Row],[BR]]&lt;&gt;"",Table_Styles[[#This Row],[BR]],IF(Table_Styles[[#This Row],[BR Default]]&lt;&gt;"",Table_Styles[[#This Row],[BR Default]],""))</f>
        <v/>
      </c>
      <c r="BC120" s="18"/>
      <c r="BD120" s="18"/>
      <c r="BE120" s="18" t="str">
        <f>IF(Table_Styles[[#This Row],[BB]]&lt;&gt;"",Table_Styles[[#This Row],[BB]],IF(Table_Styles[[#This Row],[BB Default]]&lt;&gt;"",Table_Styles[[#This Row],[BB Default]],""))</f>
        <v/>
      </c>
      <c r="BF120" s="18"/>
      <c r="BG120" s="18"/>
      <c r="BH120" s="18" t="str">
        <f>IF(Table_Styles[[#This Row],[BL]]&lt;&gt;"",Table_Styles[[#This Row],[BL]],IF(Table_Styles[[#This Row],[BL Default]]&lt;&gt;"",Table_Styles[[#This Row],[BL Default]],""))</f>
        <v/>
      </c>
      <c r="BI120" s="18"/>
      <c r="BJ120" s="38"/>
      <c r="BK120" s="18" t="str">
        <f>IF(Table_Styles[[#This Row],[Width]]&lt;&gt;"",Table_Styles[[#This Row],[Width]],IF(Table_Styles[[#This Row],[Width Default]]&lt;&gt;"",Table_Styles[[#This Row],[Width Default]],""))</f>
        <v/>
      </c>
      <c r="BL120" s="18"/>
      <c r="BM120" s="18"/>
      <c r="BN120" s="18" t="str">
        <f>IF(Table_Styles[[#This Row],[Height]]&lt;&gt;"",Table_Styles[[#This Row],[Height]],IF(Table_Styles[[#This Row],[Height Default]]&lt;&gt;"",Table_Styles[[#This Row],[Height Default]],""))</f>
        <v/>
      </c>
      <c r="BO120" s="18"/>
      <c r="BP120" s="18"/>
      <c r="BQ120" s="18" t="str">
        <f>IF(Table_Styles[[#This Row],[Top]]&lt;&gt;"",Table_Styles[[#This Row],[Top]],IF(Table_Styles[[#This Row],[Top Default]]&lt;&gt;"",Table_Styles[[#This Row],[Top Default]],""))</f>
        <v/>
      </c>
      <c r="BR120" s="18"/>
      <c r="BS120" s="18"/>
      <c r="BT120" s="18" t="str">
        <f>IF(Table_Styles[[#This Row],[Right]]&lt;&gt;"",Table_Styles[[#This Row],[Right]],IF(Table_Styles[[#This Row],[Right Default]]&lt;&gt;"",Table_Styles[[#This Row],[Right Default]],""))</f>
        <v/>
      </c>
      <c r="BU120" s="18"/>
      <c r="BV120" s="18"/>
      <c r="BW120" s="18" t="str">
        <f>IF(Table_Styles[[#This Row],[Bottom]]&lt;&gt;"",Table_Styles[[#This Row],[Bottom]],IF(Table_Styles[[#This Row],[Bottom Default]]&lt;&gt;"",Table_Styles[[#This Row],[Bottom Default]],""))</f>
        <v/>
      </c>
      <c r="BX120" s="18"/>
      <c r="BY120" s="18"/>
      <c r="BZ120" s="18" t="str">
        <f>IF(Table_Styles[[#This Row],[Left]]&lt;&gt;"",Table_Styles[[#This Row],[Left]],IF(Table_Styles[[#This Row],[Left Default]]&lt;&gt;"",Table_Styles[[#This Row],[Left Default]],""))</f>
        <v/>
      </c>
      <c r="CA120" s="18"/>
      <c r="CB120" s="20" t="str">
        <f>IF(AND(Table_Styles[[#This Row],[Selector]]&lt;&gt;"",Table_Styles[[#This Row],[Font Family Used]]&lt;&gt;"",Table_Styles[[#This Row],[Font Weight Used]]&lt;&gt;""),Table_Styles[[#This Row],[Font Family Used]]&amp;" "&amp;Table_Styles[[#This Row],[Font Weight Used]],"")</f>
        <v/>
      </c>
      <c r="CC120" s="20" t="str">
        <f ca="1">IF(AND(Table_Styles[[#This Row],[Selector]],COUNTIF(OFFSET(CC:CC,0,0,ROW()-1,1),"="&amp;Table_Styles[[#This Row],[Font]])=0),Table_Styles[[#This Row],[Font]],"")</f>
        <v/>
      </c>
      <c r="CD120" s="20" t="str">
        <f ca="1">IF(Table_Styles[[#This Row],[Unique Font]]&lt;&gt;"",
"{""fontFamily"":"""&amp;Table_Styles[[#This Row],[Font Family Used]]&amp;""",""fontWeight"":"&amp;Table_Styles[[#This Row],[Font Weight Used]]&amp;"}","")</f>
        <v/>
      </c>
      <c r="CE12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20" t="str">
        <f>IF(AND(Table_Styles[[#This Row],[Selector]]&lt;&gt;"", Table_Styles[[#This Row],[Config Properties]]&lt;&gt;""),
Table_Styles[[#This Row],[Selector]]&amp;" { "&amp;Table_Styles[[#This Row],[Config Properties]]&amp;" }","")</f>
        <v/>
      </c>
      <c r="CG120" s="20" t="str">
        <f xml:space="preserve">
SUBSTITUTE(SUBSTITUTE(SUBSTITUTE(SUBSTITUTE(SUBSTITUTE(SUBSTITUTE(SUBSTITUTE(SUBSTITUTE(Table_Styles[[#This Row],[Config]],
" {","{"),
"{ ","{"),
" }","}"),
"} ","}"),
" ,",","),
", ",","),
" :",":"),
": ",":")</f>
        <v/>
      </c>
    </row>
    <row r="121" spans="2:85" ht="21" customHeight="1">
      <c r="B121" s="92" t="s">
        <v>797</v>
      </c>
      <c r="C121" s="41" t="s">
        <v>853</v>
      </c>
      <c r="D121" s="18"/>
      <c r="E121" s="18"/>
      <c r="F121" s="18" t="str">
        <f>IF(Table_Styles[[#This Row],[Font Family]]&lt;&gt;"",Table_Styles[[#This Row],[Font Family]],IF(Table_Styles[[#This Row],[Font Family Default]]&lt;&gt;"",Table_Styles[[#This Row],[Font Family Default]],""))</f>
        <v/>
      </c>
      <c r="G121" s="18"/>
      <c r="H121" s="18"/>
      <c r="I121" s="18" t="str">
        <f>IF(Table_Styles[[#This Row],[Font Size]]&lt;&gt;"",Table_Styles[[#This Row],[Font Size]],IF(Table_Styles[[#This Row],[Font Size Default]]&lt;&gt;"",Table_Styles[[#This Row],[Font Size Default]],""))</f>
        <v/>
      </c>
      <c r="J121" s="18"/>
      <c r="K121" s="18"/>
      <c r="L121" s="18" t="str">
        <f>IF(Table_Styles[[#This Row],[Font Weight]]&lt;&gt;"",Table_Styles[[#This Row],[Font Weight]],IF(Table_Styles[[#This Row],[Font Weight Default]]&lt;&gt;"",Table_Styles[[#This Row],[Font Weight Default]],""))</f>
        <v/>
      </c>
      <c r="M121" s="18"/>
      <c r="N121" s="18"/>
      <c r="O121" s="18" t="str">
        <f>IF(Table_Styles[[#This Row],[Colour]]&lt;&gt;"",Table_Styles[[#This Row],[Colour]],IF(Table_Styles[[#This Row],[Colour Default]]&lt;&gt;"",Table_Styles[[#This Row],[Colour Default]],""))</f>
        <v/>
      </c>
      <c r="P121" s="18"/>
      <c r="Q121" s="18"/>
      <c r="R121" s="18" t="str">
        <f>IF(Table_Styles[[#This Row],[Background]]&lt;&gt;"",Table_Styles[[#This Row],[Background]],IF(Table_Styles[[#This Row],[Background Default]]&lt;&gt;"",Table_Styles[[#This Row],[Background Default]],""))</f>
        <v/>
      </c>
      <c r="S121" s="18"/>
      <c r="T121" s="18"/>
      <c r="U121" s="18" t="str">
        <f>IF(Table_Styles[[#This Row],[Border]]&lt;&gt;"",Table_Styles[[#This Row],[Border]],IF(Table_Styles[[#This Row],[Border Default]]&lt;&gt;"",Table_Styles[[#This Row],[Border Default]],""))</f>
        <v/>
      </c>
      <c r="V121" s="18"/>
      <c r="W121" s="18"/>
      <c r="X121" s="18" t="str">
        <f>IF(Table_Styles[[#This Row],[Border Radius]]&lt;&gt;"",Table_Styles[[#This Row],[Border Radius]],IF(Table_Styles[[#This Row],[Border Radius Default]]&lt;&gt;"",Table_Styles[[#This Row],[Border Radius Default]],""))</f>
        <v/>
      </c>
      <c r="Y121" s="18"/>
      <c r="Z121" s="18"/>
      <c r="AA121" s="18" t="str">
        <f>IF(Table_Styles[[#This Row],[MT]]&lt;&gt;"",Table_Styles[[#This Row],[MT]],IF(Table_Styles[[#This Row],[MT Default]]&lt;&gt;"",Table_Styles[[#This Row],[MT Default]],""))</f>
        <v/>
      </c>
      <c r="AB121" s="18"/>
      <c r="AC121" s="18"/>
      <c r="AD121" s="18" t="str">
        <f>IF(Table_Styles[[#This Row],[MR]]&lt;&gt;"",Table_Styles[[#This Row],[MR]],IF(Table_Styles[[#This Row],[MR Default]]&lt;&gt;"",Table_Styles[[#This Row],[MR Default]],""))</f>
        <v/>
      </c>
      <c r="AE121" s="18"/>
      <c r="AF121" s="18"/>
      <c r="AG121" s="18" t="str">
        <f>IF(Table_Styles[[#This Row],[MB]]&lt;&gt;"",Table_Styles[[#This Row],[MB]],IF(Table_Styles[[#This Row],[MB Default]]&lt;&gt;"",Table_Styles[[#This Row],[MB Default]],""))</f>
        <v/>
      </c>
      <c r="AH121" s="18"/>
      <c r="AI121" s="18"/>
      <c r="AJ121" s="18" t="str">
        <f>IF(Table_Styles[[#This Row],[ML]]&lt;&gt;"",Table_Styles[[#This Row],[ML]],IF(Table_Styles[[#This Row],[ML Default]]&lt;&gt;"",Table_Styles[[#This Row],[ML Default]],""))</f>
        <v/>
      </c>
      <c r="AK121" s="18"/>
      <c r="AL121" s="18"/>
      <c r="AM121" s="18" t="str">
        <f>IF(Table_Styles[[#This Row],[PT]]&lt;&gt;"",Table_Styles[[#This Row],[PT]],IF(Table_Styles[[#This Row],[PT Default]]&lt;&gt;"",Table_Styles[[#This Row],[PT Default]],""))</f>
        <v/>
      </c>
      <c r="AN121" s="18"/>
      <c r="AO121" s="18"/>
      <c r="AP121" s="18" t="str">
        <f>IF(Table_Styles[[#This Row],[PR]]&lt;&gt;"",Table_Styles[[#This Row],[PR]],IF(Table_Styles[[#This Row],[PR Default]]&lt;&gt;"",Table_Styles[[#This Row],[PR Default]],""))</f>
        <v/>
      </c>
      <c r="AQ121" s="18"/>
      <c r="AR121" s="18"/>
      <c r="AS121" s="18" t="str">
        <f>IF(Table_Styles[[#This Row],[PB]]&lt;&gt;"",Table_Styles[[#This Row],[PB]],IF(Table_Styles[[#This Row],[PB Default]]&lt;&gt;"",Table_Styles[[#This Row],[PB Default]],""))</f>
        <v/>
      </c>
      <c r="AT121" s="18"/>
      <c r="AU121" s="18"/>
      <c r="AV121" s="18" t="str">
        <f>IF(Table_Styles[[#This Row],[PL]]&lt;&gt;"",Table_Styles[[#This Row],[PL]],IF(Table_Styles[[#This Row],[PL Default]]&lt;&gt;"",Table_Styles[[#This Row],[PL Default]],""))</f>
        <v/>
      </c>
      <c r="AW121" s="18"/>
      <c r="AX121" s="18"/>
      <c r="AY121" s="18" t="str">
        <f>IF(Table_Styles[[#This Row],[BT]]&lt;&gt;"",Table_Styles[[#This Row],[BT]],IF(Table_Styles[[#This Row],[BT Default]]&lt;&gt;"",Table_Styles[[#This Row],[BT Default]],""))</f>
        <v/>
      </c>
      <c r="AZ121" s="18"/>
      <c r="BA121" s="18"/>
      <c r="BB121" s="18" t="str">
        <f>IF(Table_Styles[[#This Row],[BR]]&lt;&gt;"",Table_Styles[[#This Row],[BR]],IF(Table_Styles[[#This Row],[BR Default]]&lt;&gt;"",Table_Styles[[#This Row],[BR Default]],""))</f>
        <v/>
      </c>
      <c r="BC121" s="18"/>
      <c r="BD121" s="18"/>
      <c r="BE121" s="18" t="str">
        <f>IF(Table_Styles[[#This Row],[BB]]&lt;&gt;"",Table_Styles[[#This Row],[BB]],IF(Table_Styles[[#This Row],[BB Default]]&lt;&gt;"",Table_Styles[[#This Row],[BB Default]],""))</f>
        <v/>
      </c>
      <c r="BF121" s="18"/>
      <c r="BG121" s="18"/>
      <c r="BH121" s="18" t="str">
        <f>IF(Table_Styles[[#This Row],[BL]]&lt;&gt;"",Table_Styles[[#This Row],[BL]],IF(Table_Styles[[#This Row],[BL Default]]&lt;&gt;"",Table_Styles[[#This Row],[BL Default]],""))</f>
        <v/>
      </c>
      <c r="BI121" s="18"/>
      <c r="BJ121" s="38"/>
      <c r="BK121" s="18" t="str">
        <f>IF(Table_Styles[[#This Row],[Width]]&lt;&gt;"",Table_Styles[[#This Row],[Width]],IF(Table_Styles[[#This Row],[Width Default]]&lt;&gt;"",Table_Styles[[#This Row],[Width Default]],""))</f>
        <v/>
      </c>
      <c r="BL121" s="18"/>
      <c r="BM121" s="18"/>
      <c r="BN121" s="18" t="str">
        <f>IF(Table_Styles[[#This Row],[Height]]&lt;&gt;"",Table_Styles[[#This Row],[Height]],IF(Table_Styles[[#This Row],[Height Default]]&lt;&gt;"",Table_Styles[[#This Row],[Height Default]],""))</f>
        <v/>
      </c>
      <c r="BO121" s="18"/>
      <c r="BP121" s="18"/>
      <c r="BQ121" s="18" t="str">
        <f>IF(Table_Styles[[#This Row],[Top]]&lt;&gt;"",Table_Styles[[#This Row],[Top]],IF(Table_Styles[[#This Row],[Top Default]]&lt;&gt;"",Table_Styles[[#This Row],[Top Default]],""))</f>
        <v/>
      </c>
      <c r="BR121" s="18"/>
      <c r="BS121" s="18"/>
      <c r="BT121" s="18" t="str">
        <f>IF(Table_Styles[[#This Row],[Right]]&lt;&gt;"",Table_Styles[[#This Row],[Right]],IF(Table_Styles[[#This Row],[Right Default]]&lt;&gt;"",Table_Styles[[#This Row],[Right Default]],""))</f>
        <v/>
      </c>
      <c r="BU121" s="18"/>
      <c r="BV121" s="18"/>
      <c r="BW121" s="18" t="str">
        <f>IF(Table_Styles[[#This Row],[Bottom]]&lt;&gt;"",Table_Styles[[#This Row],[Bottom]],IF(Table_Styles[[#This Row],[Bottom Default]]&lt;&gt;"",Table_Styles[[#This Row],[Bottom Default]],""))</f>
        <v/>
      </c>
      <c r="BX121" s="18"/>
      <c r="BY121" s="18"/>
      <c r="BZ121" s="18" t="str">
        <f>IF(Table_Styles[[#This Row],[Left]]&lt;&gt;"",Table_Styles[[#This Row],[Left]],IF(Table_Styles[[#This Row],[Left Default]]&lt;&gt;"",Table_Styles[[#This Row],[Left Default]],""))</f>
        <v/>
      </c>
      <c r="CA121" s="18"/>
      <c r="CB121" s="20" t="str">
        <f>IF(AND(Table_Styles[[#This Row],[Selector]]&lt;&gt;"",Table_Styles[[#This Row],[Font Family Used]]&lt;&gt;"",Table_Styles[[#This Row],[Font Weight Used]]&lt;&gt;""),Table_Styles[[#This Row],[Font Family Used]]&amp;" "&amp;Table_Styles[[#This Row],[Font Weight Used]],"")</f>
        <v/>
      </c>
      <c r="CC121" s="20" t="str">
        <f ca="1">IF(AND(Table_Styles[[#This Row],[Selector]],COUNTIF(OFFSET(CC:CC,0,0,ROW()-1,1),"="&amp;Table_Styles[[#This Row],[Font]])=0),Table_Styles[[#This Row],[Font]],"")</f>
        <v/>
      </c>
      <c r="CD121" s="20" t="str">
        <f ca="1">IF(Table_Styles[[#This Row],[Unique Font]]&lt;&gt;"",
"{""fontFamily"":"""&amp;Table_Styles[[#This Row],[Font Family Used]]&amp;""",""fontWeight"":"&amp;Table_Styles[[#This Row],[Font Weight Used]]&amp;"}","")</f>
        <v/>
      </c>
      <c r="CE12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1" s="20" t="str">
        <f>IF(AND(Table_Styles[[#This Row],[Selector]]&lt;&gt;"", Table_Styles[[#This Row],[Config Properties]]&lt;&gt;""),
Table_Styles[[#This Row],[Selector]]&amp;" { "&amp;Table_Styles[[#This Row],[Config Properties]]&amp;" }","")</f>
        <v/>
      </c>
      <c r="CG121" s="20" t="str">
        <f xml:space="preserve">
SUBSTITUTE(SUBSTITUTE(SUBSTITUTE(SUBSTITUTE(SUBSTITUTE(SUBSTITUTE(SUBSTITUTE(SUBSTITUTE(Table_Styles[[#This Row],[Config]],
" {","{"),
"{ ","{"),
" }","}"),
"} ","}"),
" ,",","),
", ",","),
" :",":"),
": ",":")</f>
        <v/>
      </c>
    </row>
    <row r="122" spans="2:85" ht="21" customHeight="1">
      <c r="B122" s="92" t="s">
        <v>799</v>
      </c>
      <c r="C122" s="41" t="s">
        <v>854</v>
      </c>
      <c r="D122" s="18"/>
      <c r="E122" s="18"/>
      <c r="F122" s="18" t="str">
        <f>IF(Table_Styles[[#This Row],[Font Family]]&lt;&gt;"",Table_Styles[[#This Row],[Font Family]],IF(Table_Styles[[#This Row],[Font Family Default]]&lt;&gt;"",Table_Styles[[#This Row],[Font Family Default]],""))</f>
        <v/>
      </c>
      <c r="G122" s="18"/>
      <c r="H122" s="18"/>
      <c r="I122" s="18" t="str">
        <f>IF(Table_Styles[[#This Row],[Font Size]]&lt;&gt;"",Table_Styles[[#This Row],[Font Size]],IF(Table_Styles[[#This Row],[Font Size Default]]&lt;&gt;"",Table_Styles[[#This Row],[Font Size Default]],""))</f>
        <v/>
      </c>
      <c r="J122" s="18"/>
      <c r="K122" s="18"/>
      <c r="L122" s="18" t="str">
        <f>IF(Table_Styles[[#This Row],[Font Weight]]&lt;&gt;"",Table_Styles[[#This Row],[Font Weight]],IF(Table_Styles[[#This Row],[Font Weight Default]]&lt;&gt;"",Table_Styles[[#This Row],[Font Weight Default]],""))</f>
        <v/>
      </c>
      <c r="M122" s="18"/>
      <c r="N122" s="18"/>
      <c r="O122" s="18" t="str">
        <f>IF(Table_Styles[[#This Row],[Colour]]&lt;&gt;"",Table_Styles[[#This Row],[Colour]],IF(Table_Styles[[#This Row],[Colour Default]]&lt;&gt;"",Table_Styles[[#This Row],[Colour Default]],""))</f>
        <v/>
      </c>
      <c r="P122" s="18"/>
      <c r="Q122" s="18"/>
      <c r="R122" s="18" t="str">
        <f>IF(Table_Styles[[#This Row],[Background]]&lt;&gt;"",Table_Styles[[#This Row],[Background]],IF(Table_Styles[[#This Row],[Background Default]]&lt;&gt;"",Table_Styles[[#This Row],[Background Default]],""))</f>
        <v/>
      </c>
      <c r="S122" s="18"/>
      <c r="T122" s="18"/>
      <c r="U122" s="18" t="str">
        <f>IF(Table_Styles[[#This Row],[Border]]&lt;&gt;"",Table_Styles[[#This Row],[Border]],IF(Table_Styles[[#This Row],[Border Default]]&lt;&gt;"",Table_Styles[[#This Row],[Border Default]],""))</f>
        <v/>
      </c>
      <c r="V122" s="18"/>
      <c r="W122" s="18"/>
      <c r="X122" s="18" t="str">
        <f>IF(Table_Styles[[#This Row],[Border Radius]]&lt;&gt;"",Table_Styles[[#This Row],[Border Radius]],IF(Table_Styles[[#This Row],[Border Radius Default]]&lt;&gt;"",Table_Styles[[#This Row],[Border Radius Default]],""))</f>
        <v/>
      </c>
      <c r="Y122" s="18"/>
      <c r="Z122" s="18"/>
      <c r="AA122" s="18" t="str">
        <f>IF(Table_Styles[[#This Row],[MT]]&lt;&gt;"",Table_Styles[[#This Row],[MT]],IF(Table_Styles[[#This Row],[MT Default]]&lt;&gt;"",Table_Styles[[#This Row],[MT Default]],""))</f>
        <v/>
      </c>
      <c r="AB122" s="18"/>
      <c r="AC122" s="18"/>
      <c r="AD122" s="18" t="str">
        <f>IF(Table_Styles[[#This Row],[MR]]&lt;&gt;"",Table_Styles[[#This Row],[MR]],IF(Table_Styles[[#This Row],[MR Default]]&lt;&gt;"",Table_Styles[[#This Row],[MR Default]],""))</f>
        <v/>
      </c>
      <c r="AE122" s="18"/>
      <c r="AF122" s="18"/>
      <c r="AG122" s="18" t="str">
        <f>IF(Table_Styles[[#This Row],[MB]]&lt;&gt;"",Table_Styles[[#This Row],[MB]],IF(Table_Styles[[#This Row],[MB Default]]&lt;&gt;"",Table_Styles[[#This Row],[MB Default]],""))</f>
        <v/>
      </c>
      <c r="AH122" s="18"/>
      <c r="AI122" s="18"/>
      <c r="AJ122" s="18" t="str">
        <f>IF(Table_Styles[[#This Row],[ML]]&lt;&gt;"",Table_Styles[[#This Row],[ML]],IF(Table_Styles[[#This Row],[ML Default]]&lt;&gt;"",Table_Styles[[#This Row],[ML Default]],""))</f>
        <v/>
      </c>
      <c r="AK122" s="18"/>
      <c r="AL122" s="18"/>
      <c r="AM122" s="18" t="str">
        <f>IF(Table_Styles[[#This Row],[PT]]&lt;&gt;"",Table_Styles[[#This Row],[PT]],IF(Table_Styles[[#This Row],[PT Default]]&lt;&gt;"",Table_Styles[[#This Row],[PT Default]],""))</f>
        <v/>
      </c>
      <c r="AN122" s="18"/>
      <c r="AO122" s="18"/>
      <c r="AP122" s="18" t="str">
        <f>IF(Table_Styles[[#This Row],[PR]]&lt;&gt;"",Table_Styles[[#This Row],[PR]],IF(Table_Styles[[#This Row],[PR Default]]&lt;&gt;"",Table_Styles[[#This Row],[PR Default]],""))</f>
        <v/>
      </c>
      <c r="AQ122" s="18"/>
      <c r="AR122" s="18"/>
      <c r="AS122" s="18" t="str">
        <f>IF(Table_Styles[[#This Row],[PB]]&lt;&gt;"",Table_Styles[[#This Row],[PB]],IF(Table_Styles[[#This Row],[PB Default]]&lt;&gt;"",Table_Styles[[#This Row],[PB Default]],""))</f>
        <v/>
      </c>
      <c r="AT122" s="18"/>
      <c r="AU122" s="18"/>
      <c r="AV122" s="18" t="str">
        <f>IF(Table_Styles[[#This Row],[PL]]&lt;&gt;"",Table_Styles[[#This Row],[PL]],IF(Table_Styles[[#This Row],[PL Default]]&lt;&gt;"",Table_Styles[[#This Row],[PL Default]],""))</f>
        <v/>
      </c>
      <c r="AW122" s="18"/>
      <c r="AX122" s="18"/>
      <c r="AY122" s="18" t="str">
        <f>IF(Table_Styles[[#This Row],[BT]]&lt;&gt;"",Table_Styles[[#This Row],[BT]],IF(Table_Styles[[#This Row],[BT Default]]&lt;&gt;"",Table_Styles[[#This Row],[BT Default]],""))</f>
        <v/>
      </c>
      <c r="AZ122" s="18"/>
      <c r="BA122" s="18"/>
      <c r="BB122" s="18" t="str">
        <f>IF(Table_Styles[[#This Row],[BR]]&lt;&gt;"",Table_Styles[[#This Row],[BR]],IF(Table_Styles[[#This Row],[BR Default]]&lt;&gt;"",Table_Styles[[#This Row],[BR Default]],""))</f>
        <v/>
      </c>
      <c r="BC122" s="18"/>
      <c r="BD122" s="18"/>
      <c r="BE122" s="18" t="str">
        <f>IF(Table_Styles[[#This Row],[BB]]&lt;&gt;"",Table_Styles[[#This Row],[BB]],IF(Table_Styles[[#This Row],[BB Default]]&lt;&gt;"",Table_Styles[[#This Row],[BB Default]],""))</f>
        <v/>
      </c>
      <c r="BF122" s="18"/>
      <c r="BG122" s="18"/>
      <c r="BH122" s="18" t="str">
        <f>IF(Table_Styles[[#This Row],[BL]]&lt;&gt;"",Table_Styles[[#This Row],[BL]],IF(Table_Styles[[#This Row],[BL Default]]&lt;&gt;"",Table_Styles[[#This Row],[BL Default]],""))</f>
        <v/>
      </c>
      <c r="BI122" s="18"/>
      <c r="BJ122" s="38"/>
      <c r="BK122" s="18" t="str">
        <f>IF(Table_Styles[[#This Row],[Width]]&lt;&gt;"",Table_Styles[[#This Row],[Width]],IF(Table_Styles[[#This Row],[Width Default]]&lt;&gt;"",Table_Styles[[#This Row],[Width Default]],""))</f>
        <v/>
      </c>
      <c r="BL122" s="18"/>
      <c r="BM122" s="18"/>
      <c r="BN122" s="18" t="str">
        <f>IF(Table_Styles[[#This Row],[Height]]&lt;&gt;"",Table_Styles[[#This Row],[Height]],IF(Table_Styles[[#This Row],[Height Default]]&lt;&gt;"",Table_Styles[[#This Row],[Height Default]],""))</f>
        <v/>
      </c>
      <c r="BO122" s="18"/>
      <c r="BP122" s="18"/>
      <c r="BQ122" s="18" t="str">
        <f>IF(Table_Styles[[#This Row],[Top]]&lt;&gt;"",Table_Styles[[#This Row],[Top]],IF(Table_Styles[[#This Row],[Top Default]]&lt;&gt;"",Table_Styles[[#This Row],[Top Default]],""))</f>
        <v/>
      </c>
      <c r="BR122" s="18"/>
      <c r="BS122" s="18"/>
      <c r="BT122" s="18" t="str">
        <f>IF(Table_Styles[[#This Row],[Right]]&lt;&gt;"",Table_Styles[[#This Row],[Right]],IF(Table_Styles[[#This Row],[Right Default]]&lt;&gt;"",Table_Styles[[#This Row],[Right Default]],""))</f>
        <v/>
      </c>
      <c r="BU122" s="18"/>
      <c r="BV122" s="18"/>
      <c r="BW122" s="18" t="str">
        <f>IF(Table_Styles[[#This Row],[Bottom]]&lt;&gt;"",Table_Styles[[#This Row],[Bottom]],IF(Table_Styles[[#This Row],[Bottom Default]]&lt;&gt;"",Table_Styles[[#This Row],[Bottom Default]],""))</f>
        <v/>
      </c>
      <c r="BX122" s="18"/>
      <c r="BY122" s="18"/>
      <c r="BZ122" s="18" t="str">
        <f>IF(Table_Styles[[#This Row],[Left]]&lt;&gt;"",Table_Styles[[#This Row],[Left]],IF(Table_Styles[[#This Row],[Left Default]]&lt;&gt;"",Table_Styles[[#This Row],[Left Default]],""))</f>
        <v/>
      </c>
      <c r="CA122" s="18"/>
      <c r="CB122" s="20" t="str">
        <f>IF(AND(Table_Styles[[#This Row],[Selector]]&lt;&gt;"",Table_Styles[[#This Row],[Font Family Used]]&lt;&gt;"",Table_Styles[[#This Row],[Font Weight Used]]&lt;&gt;""),Table_Styles[[#This Row],[Font Family Used]]&amp;" "&amp;Table_Styles[[#This Row],[Font Weight Used]],"")</f>
        <v/>
      </c>
      <c r="CC122" s="20" t="str">
        <f ca="1">IF(AND(Table_Styles[[#This Row],[Selector]],COUNTIF(OFFSET(CC:CC,0,0,ROW()-1,1),"="&amp;Table_Styles[[#This Row],[Font]])=0),Table_Styles[[#This Row],[Font]],"")</f>
        <v/>
      </c>
      <c r="CD122" s="20" t="str">
        <f ca="1">IF(Table_Styles[[#This Row],[Unique Font]]&lt;&gt;"",
"{""fontFamily"":"""&amp;Table_Styles[[#This Row],[Font Family Used]]&amp;""",""fontWeight"":"&amp;Table_Styles[[#This Row],[Font Weight Used]]&amp;"}","")</f>
        <v/>
      </c>
      <c r="CE12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20" t="str">
        <f>IF(AND(Table_Styles[[#This Row],[Selector]]&lt;&gt;"", Table_Styles[[#This Row],[Config Properties]]&lt;&gt;""),
Table_Styles[[#This Row],[Selector]]&amp;" { "&amp;Table_Styles[[#This Row],[Config Properties]]&amp;" }","")</f>
        <v/>
      </c>
      <c r="CG122" s="20" t="str">
        <f xml:space="preserve">
SUBSTITUTE(SUBSTITUTE(SUBSTITUTE(SUBSTITUTE(SUBSTITUTE(SUBSTITUTE(SUBSTITUTE(SUBSTITUTE(Table_Styles[[#This Row],[Config]],
" {","{"),
"{ ","{"),
" }","}"),
"} ","}"),
" ,",","),
", ",","),
" :",":"),
": ",":")</f>
        <v/>
      </c>
    </row>
    <row r="123" spans="2:85" ht="21" customHeight="1">
      <c r="B123" s="92" t="s">
        <v>801</v>
      </c>
      <c r="C123" s="41" t="s">
        <v>855</v>
      </c>
      <c r="D123" s="18"/>
      <c r="E123" s="18"/>
      <c r="F123" s="18" t="str">
        <f>IF(Table_Styles[[#This Row],[Font Family]]&lt;&gt;"",Table_Styles[[#This Row],[Font Family]],IF(Table_Styles[[#This Row],[Font Family Default]]&lt;&gt;"",Table_Styles[[#This Row],[Font Family Default]],""))</f>
        <v/>
      </c>
      <c r="G123" s="18"/>
      <c r="H123" s="18"/>
      <c r="I123" s="18" t="str">
        <f>IF(Table_Styles[[#This Row],[Font Size]]&lt;&gt;"",Table_Styles[[#This Row],[Font Size]],IF(Table_Styles[[#This Row],[Font Size Default]]&lt;&gt;"",Table_Styles[[#This Row],[Font Size Default]],""))</f>
        <v/>
      </c>
      <c r="J123" s="18"/>
      <c r="K123" s="18"/>
      <c r="L123" s="18" t="str">
        <f>IF(Table_Styles[[#This Row],[Font Weight]]&lt;&gt;"",Table_Styles[[#This Row],[Font Weight]],IF(Table_Styles[[#This Row],[Font Weight Default]]&lt;&gt;"",Table_Styles[[#This Row],[Font Weight Default]],""))</f>
        <v/>
      </c>
      <c r="M123" s="18"/>
      <c r="N123" s="18"/>
      <c r="O123" s="18" t="str">
        <f>IF(Table_Styles[[#This Row],[Colour]]&lt;&gt;"",Table_Styles[[#This Row],[Colour]],IF(Table_Styles[[#This Row],[Colour Default]]&lt;&gt;"",Table_Styles[[#This Row],[Colour Default]],""))</f>
        <v/>
      </c>
      <c r="P123" s="18"/>
      <c r="Q123" s="18"/>
      <c r="R123" s="18" t="str">
        <f>IF(Table_Styles[[#This Row],[Background]]&lt;&gt;"",Table_Styles[[#This Row],[Background]],IF(Table_Styles[[#This Row],[Background Default]]&lt;&gt;"",Table_Styles[[#This Row],[Background Default]],""))</f>
        <v/>
      </c>
      <c r="S123" s="18"/>
      <c r="T123" s="18"/>
      <c r="U123" s="18" t="str">
        <f>IF(Table_Styles[[#This Row],[Border]]&lt;&gt;"",Table_Styles[[#This Row],[Border]],IF(Table_Styles[[#This Row],[Border Default]]&lt;&gt;"",Table_Styles[[#This Row],[Border Default]],""))</f>
        <v/>
      </c>
      <c r="V123" s="18"/>
      <c r="W123" s="18"/>
      <c r="X123" s="18" t="str">
        <f>IF(Table_Styles[[#This Row],[Border Radius]]&lt;&gt;"",Table_Styles[[#This Row],[Border Radius]],IF(Table_Styles[[#This Row],[Border Radius Default]]&lt;&gt;"",Table_Styles[[#This Row],[Border Radius Default]],""))</f>
        <v/>
      </c>
      <c r="Y123" s="18"/>
      <c r="Z123" s="18"/>
      <c r="AA123" s="18" t="str">
        <f>IF(Table_Styles[[#This Row],[MT]]&lt;&gt;"",Table_Styles[[#This Row],[MT]],IF(Table_Styles[[#This Row],[MT Default]]&lt;&gt;"",Table_Styles[[#This Row],[MT Default]],""))</f>
        <v/>
      </c>
      <c r="AB123" s="18"/>
      <c r="AC123" s="18"/>
      <c r="AD123" s="18" t="str">
        <f>IF(Table_Styles[[#This Row],[MR]]&lt;&gt;"",Table_Styles[[#This Row],[MR]],IF(Table_Styles[[#This Row],[MR Default]]&lt;&gt;"",Table_Styles[[#This Row],[MR Default]],""))</f>
        <v/>
      </c>
      <c r="AE123" s="18"/>
      <c r="AF123" s="18"/>
      <c r="AG123" s="18" t="str">
        <f>IF(Table_Styles[[#This Row],[MB]]&lt;&gt;"",Table_Styles[[#This Row],[MB]],IF(Table_Styles[[#This Row],[MB Default]]&lt;&gt;"",Table_Styles[[#This Row],[MB Default]],""))</f>
        <v/>
      </c>
      <c r="AH123" s="18"/>
      <c r="AI123" s="18"/>
      <c r="AJ123" s="18" t="str">
        <f>IF(Table_Styles[[#This Row],[ML]]&lt;&gt;"",Table_Styles[[#This Row],[ML]],IF(Table_Styles[[#This Row],[ML Default]]&lt;&gt;"",Table_Styles[[#This Row],[ML Default]],""))</f>
        <v/>
      </c>
      <c r="AK123" s="18"/>
      <c r="AL123" s="18"/>
      <c r="AM123" s="18" t="str">
        <f>IF(Table_Styles[[#This Row],[PT]]&lt;&gt;"",Table_Styles[[#This Row],[PT]],IF(Table_Styles[[#This Row],[PT Default]]&lt;&gt;"",Table_Styles[[#This Row],[PT Default]],""))</f>
        <v/>
      </c>
      <c r="AN123" s="18"/>
      <c r="AO123" s="18"/>
      <c r="AP123" s="18" t="str">
        <f>IF(Table_Styles[[#This Row],[PR]]&lt;&gt;"",Table_Styles[[#This Row],[PR]],IF(Table_Styles[[#This Row],[PR Default]]&lt;&gt;"",Table_Styles[[#This Row],[PR Default]],""))</f>
        <v/>
      </c>
      <c r="AQ123" s="18"/>
      <c r="AR123" s="18"/>
      <c r="AS123" s="18" t="str">
        <f>IF(Table_Styles[[#This Row],[PB]]&lt;&gt;"",Table_Styles[[#This Row],[PB]],IF(Table_Styles[[#This Row],[PB Default]]&lt;&gt;"",Table_Styles[[#This Row],[PB Default]],""))</f>
        <v/>
      </c>
      <c r="AT123" s="18"/>
      <c r="AU123" s="18"/>
      <c r="AV123" s="18" t="str">
        <f>IF(Table_Styles[[#This Row],[PL]]&lt;&gt;"",Table_Styles[[#This Row],[PL]],IF(Table_Styles[[#This Row],[PL Default]]&lt;&gt;"",Table_Styles[[#This Row],[PL Default]],""))</f>
        <v/>
      </c>
      <c r="AW123" s="18"/>
      <c r="AX123" s="18"/>
      <c r="AY123" s="18" t="str">
        <f>IF(Table_Styles[[#This Row],[BT]]&lt;&gt;"",Table_Styles[[#This Row],[BT]],IF(Table_Styles[[#This Row],[BT Default]]&lt;&gt;"",Table_Styles[[#This Row],[BT Default]],""))</f>
        <v/>
      </c>
      <c r="AZ123" s="18"/>
      <c r="BA123" s="18"/>
      <c r="BB123" s="18" t="str">
        <f>IF(Table_Styles[[#This Row],[BR]]&lt;&gt;"",Table_Styles[[#This Row],[BR]],IF(Table_Styles[[#This Row],[BR Default]]&lt;&gt;"",Table_Styles[[#This Row],[BR Default]],""))</f>
        <v/>
      </c>
      <c r="BC123" s="18"/>
      <c r="BD123" s="18"/>
      <c r="BE123" s="18" t="str">
        <f>IF(Table_Styles[[#This Row],[BB]]&lt;&gt;"",Table_Styles[[#This Row],[BB]],IF(Table_Styles[[#This Row],[BB Default]]&lt;&gt;"",Table_Styles[[#This Row],[BB Default]],""))</f>
        <v/>
      </c>
      <c r="BF123" s="18"/>
      <c r="BG123" s="18"/>
      <c r="BH123" s="18" t="str">
        <f>IF(Table_Styles[[#This Row],[BL]]&lt;&gt;"",Table_Styles[[#This Row],[BL]],IF(Table_Styles[[#This Row],[BL Default]]&lt;&gt;"",Table_Styles[[#This Row],[BL Default]],""))</f>
        <v/>
      </c>
      <c r="BI123" s="18"/>
      <c r="BJ123" s="38"/>
      <c r="BK123" s="18" t="str">
        <f>IF(Table_Styles[[#This Row],[Width]]&lt;&gt;"",Table_Styles[[#This Row],[Width]],IF(Table_Styles[[#This Row],[Width Default]]&lt;&gt;"",Table_Styles[[#This Row],[Width Default]],""))</f>
        <v/>
      </c>
      <c r="BL123" s="18"/>
      <c r="BM123" s="18"/>
      <c r="BN123" s="18" t="str">
        <f>IF(Table_Styles[[#This Row],[Height]]&lt;&gt;"",Table_Styles[[#This Row],[Height]],IF(Table_Styles[[#This Row],[Height Default]]&lt;&gt;"",Table_Styles[[#This Row],[Height Default]],""))</f>
        <v/>
      </c>
      <c r="BO123" s="18"/>
      <c r="BP123" s="18"/>
      <c r="BQ123" s="18" t="str">
        <f>IF(Table_Styles[[#This Row],[Top]]&lt;&gt;"",Table_Styles[[#This Row],[Top]],IF(Table_Styles[[#This Row],[Top Default]]&lt;&gt;"",Table_Styles[[#This Row],[Top Default]],""))</f>
        <v/>
      </c>
      <c r="BR123" s="18"/>
      <c r="BS123" s="18"/>
      <c r="BT123" s="18" t="str">
        <f>IF(Table_Styles[[#This Row],[Right]]&lt;&gt;"",Table_Styles[[#This Row],[Right]],IF(Table_Styles[[#This Row],[Right Default]]&lt;&gt;"",Table_Styles[[#This Row],[Right Default]],""))</f>
        <v/>
      </c>
      <c r="BU123" s="18"/>
      <c r="BV123" s="18"/>
      <c r="BW123" s="18" t="str">
        <f>IF(Table_Styles[[#This Row],[Bottom]]&lt;&gt;"",Table_Styles[[#This Row],[Bottom]],IF(Table_Styles[[#This Row],[Bottom Default]]&lt;&gt;"",Table_Styles[[#This Row],[Bottom Default]],""))</f>
        <v/>
      </c>
      <c r="BX123" s="18"/>
      <c r="BY123" s="18"/>
      <c r="BZ123" s="18" t="str">
        <f>IF(Table_Styles[[#This Row],[Left]]&lt;&gt;"",Table_Styles[[#This Row],[Left]],IF(Table_Styles[[#This Row],[Left Default]]&lt;&gt;"",Table_Styles[[#This Row],[Left Default]],""))</f>
        <v/>
      </c>
      <c r="CA123" s="18"/>
      <c r="CB123" s="20" t="str">
        <f>IF(AND(Table_Styles[[#This Row],[Selector]]&lt;&gt;"",Table_Styles[[#This Row],[Font Family Used]]&lt;&gt;"",Table_Styles[[#This Row],[Font Weight Used]]&lt;&gt;""),Table_Styles[[#This Row],[Font Family Used]]&amp;" "&amp;Table_Styles[[#This Row],[Font Weight Used]],"")</f>
        <v/>
      </c>
      <c r="CC123" s="20" t="str">
        <f ca="1">IF(AND(Table_Styles[[#This Row],[Selector]],COUNTIF(OFFSET(CC:CC,0,0,ROW()-1,1),"="&amp;Table_Styles[[#This Row],[Font]])=0),Table_Styles[[#This Row],[Font]],"")</f>
        <v/>
      </c>
      <c r="CD123" s="20" t="str">
        <f ca="1">IF(Table_Styles[[#This Row],[Unique Font]]&lt;&gt;"",
"{""fontFamily"":"""&amp;Table_Styles[[#This Row],[Font Family Used]]&amp;""",""fontWeight"":"&amp;Table_Styles[[#This Row],[Font Weight Used]]&amp;"}","")</f>
        <v/>
      </c>
      <c r="CE12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3" s="20" t="str">
        <f>IF(AND(Table_Styles[[#This Row],[Selector]]&lt;&gt;"", Table_Styles[[#This Row],[Config Properties]]&lt;&gt;""),
Table_Styles[[#This Row],[Selector]]&amp;" { "&amp;Table_Styles[[#This Row],[Config Properties]]&amp;" }","")</f>
        <v/>
      </c>
      <c r="CG123" s="20" t="str">
        <f xml:space="preserve">
SUBSTITUTE(SUBSTITUTE(SUBSTITUTE(SUBSTITUTE(SUBSTITUTE(SUBSTITUTE(SUBSTITUTE(SUBSTITUTE(Table_Styles[[#This Row],[Config]],
" {","{"),
"{ ","{"),
" }","}"),
"} ","}"),
" ,",","),
", ",","),
" :",":"),
": ",":")</f>
        <v/>
      </c>
    </row>
    <row r="124" spans="2:85" ht="21" customHeight="1" thickBot="1">
      <c r="B124" s="59" t="s">
        <v>856</v>
      </c>
      <c r="C124" s="59"/>
      <c r="D124" s="59"/>
      <c r="E124" s="59"/>
      <c r="F124" s="59" t="str">
        <f>IF(Table_Styles[[#This Row],[Font Family]]&lt;&gt;"",Table_Styles[[#This Row],[Font Family]],IF(Table_Styles[[#This Row],[Font Family Default]]&lt;&gt;"",Table_Styles[[#This Row],[Font Family Default]],""))</f>
        <v/>
      </c>
      <c r="G124" s="59"/>
      <c r="H124" s="59"/>
      <c r="I124" s="59" t="str">
        <f>IF(Table_Styles[[#This Row],[Font Size]]&lt;&gt;"",Table_Styles[[#This Row],[Font Size]],IF(Table_Styles[[#This Row],[Font Size Default]]&lt;&gt;"",Table_Styles[[#This Row],[Font Size Default]],""))</f>
        <v/>
      </c>
      <c r="J124" s="59"/>
      <c r="K124" s="59"/>
      <c r="L124" s="59" t="str">
        <f>IF(Table_Styles[[#This Row],[Font Weight]]&lt;&gt;"",Table_Styles[[#This Row],[Font Weight]],IF(Table_Styles[[#This Row],[Font Weight Default]]&lt;&gt;"",Table_Styles[[#This Row],[Font Weight Default]],""))</f>
        <v/>
      </c>
      <c r="M124" s="59"/>
      <c r="N124" s="59"/>
      <c r="O124" s="59" t="str">
        <f>IF(Table_Styles[[#This Row],[Colour]]&lt;&gt;"",Table_Styles[[#This Row],[Colour]],IF(Table_Styles[[#This Row],[Colour Default]]&lt;&gt;"",Table_Styles[[#This Row],[Colour Default]],""))</f>
        <v/>
      </c>
      <c r="P124" s="59"/>
      <c r="Q124" s="59"/>
      <c r="R124" s="59" t="str">
        <f>IF(Table_Styles[[#This Row],[Background]]&lt;&gt;"",Table_Styles[[#This Row],[Background]],IF(Table_Styles[[#This Row],[Background Default]]&lt;&gt;"",Table_Styles[[#This Row],[Background Default]],""))</f>
        <v/>
      </c>
      <c r="S124" s="59"/>
      <c r="T124" s="59"/>
      <c r="U124" s="59" t="str">
        <f>IF(Table_Styles[[#This Row],[Border]]&lt;&gt;"",Table_Styles[[#This Row],[Border]],IF(Table_Styles[[#This Row],[Border Default]]&lt;&gt;"",Table_Styles[[#This Row],[Border Default]],""))</f>
        <v/>
      </c>
      <c r="V124" s="59"/>
      <c r="W124" s="59"/>
      <c r="X124" s="59" t="str">
        <f>IF(Table_Styles[[#This Row],[Border Radius]]&lt;&gt;"",Table_Styles[[#This Row],[Border Radius]],IF(Table_Styles[[#This Row],[Border Radius Default]]&lt;&gt;"",Table_Styles[[#This Row],[Border Radius Default]],""))</f>
        <v/>
      </c>
      <c r="Y124" s="59"/>
      <c r="Z124" s="59"/>
      <c r="AA124" s="59" t="str">
        <f>IF(Table_Styles[[#This Row],[MT]]&lt;&gt;"",Table_Styles[[#This Row],[MT]],IF(Table_Styles[[#This Row],[MT Default]]&lt;&gt;"",Table_Styles[[#This Row],[MT Default]],""))</f>
        <v/>
      </c>
      <c r="AB124" s="59"/>
      <c r="AC124" s="59"/>
      <c r="AD124" s="59" t="str">
        <f>IF(Table_Styles[[#This Row],[MR]]&lt;&gt;"",Table_Styles[[#This Row],[MR]],IF(Table_Styles[[#This Row],[MR Default]]&lt;&gt;"",Table_Styles[[#This Row],[MR Default]],""))</f>
        <v/>
      </c>
      <c r="AE124" s="59"/>
      <c r="AF124" s="59"/>
      <c r="AG124" s="59" t="str">
        <f>IF(Table_Styles[[#This Row],[MB]]&lt;&gt;"",Table_Styles[[#This Row],[MB]],IF(Table_Styles[[#This Row],[MB Default]]&lt;&gt;"",Table_Styles[[#This Row],[MB Default]],""))</f>
        <v/>
      </c>
      <c r="AH124" s="59"/>
      <c r="AI124" s="59"/>
      <c r="AJ124" s="59" t="str">
        <f>IF(Table_Styles[[#This Row],[ML]]&lt;&gt;"",Table_Styles[[#This Row],[ML]],IF(Table_Styles[[#This Row],[ML Default]]&lt;&gt;"",Table_Styles[[#This Row],[ML Default]],""))</f>
        <v/>
      </c>
      <c r="AK124" s="59"/>
      <c r="AL124" s="59"/>
      <c r="AM124" s="59" t="str">
        <f>IF(Table_Styles[[#This Row],[PT]]&lt;&gt;"",Table_Styles[[#This Row],[PT]],IF(Table_Styles[[#This Row],[PT Default]]&lt;&gt;"",Table_Styles[[#This Row],[PT Default]],""))</f>
        <v/>
      </c>
      <c r="AN124" s="59"/>
      <c r="AO124" s="59"/>
      <c r="AP124" s="59" t="str">
        <f>IF(Table_Styles[[#This Row],[PR]]&lt;&gt;"",Table_Styles[[#This Row],[PR]],IF(Table_Styles[[#This Row],[PR Default]]&lt;&gt;"",Table_Styles[[#This Row],[PR Default]],""))</f>
        <v/>
      </c>
      <c r="AQ124" s="59"/>
      <c r="AR124" s="59"/>
      <c r="AS124" s="59" t="str">
        <f>IF(Table_Styles[[#This Row],[PB]]&lt;&gt;"",Table_Styles[[#This Row],[PB]],IF(Table_Styles[[#This Row],[PB Default]]&lt;&gt;"",Table_Styles[[#This Row],[PB Default]],""))</f>
        <v/>
      </c>
      <c r="AT124" s="59"/>
      <c r="AU124" s="59"/>
      <c r="AV124" s="59" t="str">
        <f>IF(Table_Styles[[#This Row],[PL]]&lt;&gt;"",Table_Styles[[#This Row],[PL]],IF(Table_Styles[[#This Row],[PL Default]]&lt;&gt;"",Table_Styles[[#This Row],[PL Default]],""))</f>
        <v/>
      </c>
      <c r="AW124" s="59"/>
      <c r="AX124" s="59"/>
      <c r="AY124" s="59" t="str">
        <f>IF(Table_Styles[[#This Row],[BT]]&lt;&gt;"",Table_Styles[[#This Row],[BT]],IF(Table_Styles[[#This Row],[BT Default]]&lt;&gt;"",Table_Styles[[#This Row],[BT Default]],""))</f>
        <v/>
      </c>
      <c r="AZ124" s="59"/>
      <c r="BA124" s="59"/>
      <c r="BB124" s="59" t="str">
        <f>IF(Table_Styles[[#This Row],[BR]]&lt;&gt;"",Table_Styles[[#This Row],[BR]],IF(Table_Styles[[#This Row],[BR Default]]&lt;&gt;"",Table_Styles[[#This Row],[BR Default]],""))</f>
        <v/>
      </c>
      <c r="BC124" s="59"/>
      <c r="BD124" s="59"/>
      <c r="BE124" s="59" t="str">
        <f>IF(Table_Styles[[#This Row],[BB]]&lt;&gt;"",Table_Styles[[#This Row],[BB]],IF(Table_Styles[[#This Row],[BB Default]]&lt;&gt;"",Table_Styles[[#This Row],[BB Default]],""))</f>
        <v/>
      </c>
      <c r="BF124" s="59"/>
      <c r="BG124" s="59"/>
      <c r="BH124" s="59" t="str">
        <f>IF(Table_Styles[[#This Row],[BL]]&lt;&gt;"",Table_Styles[[#This Row],[BL]],IF(Table_Styles[[#This Row],[BL Default]]&lt;&gt;"",Table_Styles[[#This Row],[BL Default]],""))</f>
        <v/>
      </c>
      <c r="BI124" s="59"/>
      <c r="BJ124" s="59"/>
      <c r="BK124" s="59" t="str">
        <f>IF(Table_Styles[[#This Row],[Width]]&lt;&gt;"",Table_Styles[[#This Row],[Width]],IF(Table_Styles[[#This Row],[Width Default]]&lt;&gt;"",Table_Styles[[#This Row],[Width Default]],""))</f>
        <v/>
      </c>
      <c r="BL124" s="59"/>
      <c r="BM124" s="59"/>
      <c r="BN124" s="59" t="str">
        <f>IF(Table_Styles[[#This Row],[Height]]&lt;&gt;"",Table_Styles[[#This Row],[Height]],IF(Table_Styles[[#This Row],[Height Default]]&lt;&gt;"",Table_Styles[[#This Row],[Height Default]],""))</f>
        <v/>
      </c>
      <c r="BO124" s="59"/>
      <c r="BP124" s="59"/>
      <c r="BQ124" s="59" t="str">
        <f>IF(Table_Styles[[#This Row],[Top]]&lt;&gt;"",Table_Styles[[#This Row],[Top]],IF(Table_Styles[[#This Row],[Top Default]]&lt;&gt;"",Table_Styles[[#This Row],[Top Default]],""))</f>
        <v/>
      </c>
      <c r="BR124" s="59"/>
      <c r="BS124" s="59"/>
      <c r="BT124" s="59" t="str">
        <f>IF(Table_Styles[[#This Row],[Right]]&lt;&gt;"",Table_Styles[[#This Row],[Right]],IF(Table_Styles[[#This Row],[Right Default]]&lt;&gt;"",Table_Styles[[#This Row],[Right Default]],""))</f>
        <v/>
      </c>
      <c r="BU124" s="59"/>
      <c r="BV124" s="59"/>
      <c r="BW124" s="59" t="str">
        <f>IF(Table_Styles[[#This Row],[Bottom]]&lt;&gt;"",Table_Styles[[#This Row],[Bottom]],IF(Table_Styles[[#This Row],[Bottom Default]]&lt;&gt;"",Table_Styles[[#This Row],[Bottom Default]],""))</f>
        <v/>
      </c>
      <c r="BX124" s="59"/>
      <c r="BY124" s="59"/>
      <c r="BZ124" s="59" t="str">
        <f>IF(Table_Styles[[#This Row],[Left]]&lt;&gt;"",Table_Styles[[#This Row],[Left]],IF(Table_Styles[[#This Row],[Left Default]]&lt;&gt;"",Table_Styles[[#This Row],[Left Default]],""))</f>
        <v/>
      </c>
      <c r="CA124" s="59"/>
      <c r="CB124" s="59" t="str">
        <f>IF(AND(Table_Styles[[#This Row],[Selector]]&lt;&gt;"",Table_Styles[[#This Row],[Font Family Used]]&lt;&gt;"",Table_Styles[[#This Row],[Font Weight Used]]&lt;&gt;""),Table_Styles[[#This Row],[Font Family Used]]&amp;" "&amp;Table_Styles[[#This Row],[Font Weight Used]],"")</f>
        <v/>
      </c>
      <c r="CC124" s="59" t="str">
        <f ca="1">IF(AND(Table_Styles[[#This Row],[Selector]],COUNTIF(OFFSET(CC:CC,0,0,ROW()-1,1),"="&amp;Table_Styles[[#This Row],[Font]])=0),Table_Styles[[#This Row],[Font]],"")</f>
        <v/>
      </c>
      <c r="CD124" s="59" t="str">
        <f ca="1">IF(Table_Styles[[#This Row],[Unique Font]]&lt;&gt;"",
"{""fontFamily"":"""&amp;Table_Styles[[#This Row],[Font Family Used]]&amp;""",""fontWeight"":"&amp;Table_Styles[[#This Row],[Font Weight Used]]&amp;"}","")</f>
        <v/>
      </c>
      <c r="CE124"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59" t="str">
        <f>IF(AND(Table_Styles[[#This Row],[Selector]]&lt;&gt;"", Table_Styles[[#This Row],[Config Properties]]&lt;&gt;""),
Table_Styles[[#This Row],[Selector]]&amp;" { "&amp;Table_Styles[[#This Row],[Config Properties]]&amp;" }","")</f>
        <v/>
      </c>
      <c r="CG124" s="59" t="str">
        <f xml:space="preserve">
SUBSTITUTE(SUBSTITUTE(SUBSTITUTE(SUBSTITUTE(SUBSTITUTE(SUBSTITUTE(SUBSTITUTE(SUBSTITUTE(Table_Styles[[#This Row],[Config]],
" {","{"),
"{ ","{"),
" }","}"),
"} ","}"),
" ,",","),
", ",","),
" :",":"),
": ",":")</f>
        <v/>
      </c>
    </row>
    <row r="125" spans="2:85" ht="21" customHeight="1">
      <c r="B125" s="91" t="s">
        <v>846</v>
      </c>
      <c r="C125" s="1" t="s">
        <v>857</v>
      </c>
      <c r="D125" s="38"/>
      <c r="E125" s="38"/>
      <c r="F125" s="18" t="str">
        <f>IF(Table_Styles[[#This Row],[Font Family]]&lt;&gt;"",Table_Styles[[#This Row],[Font Family]],IF(Table_Styles[[#This Row],[Font Family Default]]&lt;&gt;"",Table_Styles[[#This Row],[Font Family Default]],""))</f>
        <v/>
      </c>
      <c r="G125" s="38"/>
      <c r="H125" s="38"/>
      <c r="I125" s="18" t="str">
        <f>IF(Table_Styles[[#This Row],[Font Size]]&lt;&gt;"",Table_Styles[[#This Row],[Font Size]],IF(Table_Styles[[#This Row],[Font Size Default]]&lt;&gt;"",Table_Styles[[#This Row],[Font Size Default]],""))</f>
        <v/>
      </c>
      <c r="J125" s="38"/>
      <c r="K125" s="38"/>
      <c r="L125" s="18" t="str">
        <f>IF(Table_Styles[[#This Row],[Font Weight]]&lt;&gt;"",Table_Styles[[#This Row],[Font Weight]],IF(Table_Styles[[#This Row],[Font Weight Default]]&lt;&gt;"",Table_Styles[[#This Row],[Font Weight Default]],""))</f>
        <v/>
      </c>
      <c r="M125" s="38"/>
      <c r="N125" s="38"/>
      <c r="O125" s="18" t="str">
        <f>IF(Table_Styles[[#This Row],[Colour]]&lt;&gt;"",Table_Styles[[#This Row],[Colour]],IF(Table_Styles[[#This Row],[Colour Default]]&lt;&gt;"",Table_Styles[[#This Row],[Colour Default]],""))</f>
        <v/>
      </c>
      <c r="P125" s="38"/>
      <c r="Q125" s="38"/>
      <c r="R125" s="18" t="str">
        <f>IF(Table_Styles[[#This Row],[Background]]&lt;&gt;"",Table_Styles[[#This Row],[Background]],IF(Table_Styles[[#This Row],[Background Default]]&lt;&gt;"",Table_Styles[[#This Row],[Background Default]],""))</f>
        <v/>
      </c>
      <c r="S125" s="38"/>
      <c r="T125" s="38"/>
      <c r="U125" s="18" t="str">
        <f>IF(Table_Styles[[#This Row],[Border]]&lt;&gt;"",Table_Styles[[#This Row],[Border]],IF(Table_Styles[[#This Row],[Border Default]]&lt;&gt;"",Table_Styles[[#This Row],[Border Default]],""))</f>
        <v/>
      </c>
      <c r="V125" s="38"/>
      <c r="W125" s="38"/>
      <c r="X125" s="18" t="str">
        <f>IF(Table_Styles[[#This Row],[Border Radius]]&lt;&gt;"",Table_Styles[[#This Row],[Border Radius]],IF(Table_Styles[[#This Row],[Border Radius Default]]&lt;&gt;"",Table_Styles[[#This Row],[Border Radius Default]],""))</f>
        <v/>
      </c>
      <c r="Y125" s="38"/>
      <c r="Z125" s="18" t="s">
        <v>656</v>
      </c>
      <c r="AA125" s="18" t="str">
        <f>IF(Table_Styles[[#This Row],[MT]]&lt;&gt;"",Table_Styles[[#This Row],[MT]],IF(Table_Styles[[#This Row],[MT Default]]&lt;&gt;"",Table_Styles[[#This Row],[MT Default]],""))</f>
        <v>10px</v>
      </c>
      <c r="AB125" s="38"/>
      <c r="AC125" s="38"/>
      <c r="AD125" s="18" t="str">
        <f>IF(Table_Styles[[#This Row],[MR]]&lt;&gt;"",Table_Styles[[#This Row],[MR]],IF(Table_Styles[[#This Row],[MR Default]]&lt;&gt;"",Table_Styles[[#This Row],[MR Default]],""))</f>
        <v/>
      </c>
      <c r="AE125" s="38"/>
      <c r="AF125" s="38"/>
      <c r="AG125" s="18" t="str">
        <f>IF(Table_Styles[[#This Row],[MB]]&lt;&gt;"",Table_Styles[[#This Row],[MB]],IF(Table_Styles[[#This Row],[MB Default]]&lt;&gt;"",Table_Styles[[#This Row],[MB Default]],""))</f>
        <v/>
      </c>
      <c r="AH125" s="38"/>
      <c r="AI125" s="38"/>
      <c r="AJ125" s="18" t="str">
        <f>IF(Table_Styles[[#This Row],[ML]]&lt;&gt;"",Table_Styles[[#This Row],[ML]],IF(Table_Styles[[#This Row],[ML Default]]&lt;&gt;"",Table_Styles[[#This Row],[ML Default]],""))</f>
        <v/>
      </c>
      <c r="AK125" s="38"/>
      <c r="AL125" s="38"/>
      <c r="AM125" s="18" t="str">
        <f>IF(Table_Styles[[#This Row],[PT]]&lt;&gt;"",Table_Styles[[#This Row],[PT]],IF(Table_Styles[[#This Row],[PT Default]]&lt;&gt;"",Table_Styles[[#This Row],[PT Default]],""))</f>
        <v/>
      </c>
      <c r="AN125" s="38"/>
      <c r="AO125" s="38"/>
      <c r="AP125" s="18" t="str">
        <f>IF(Table_Styles[[#This Row],[PR]]&lt;&gt;"",Table_Styles[[#This Row],[PR]],IF(Table_Styles[[#This Row],[PR Default]]&lt;&gt;"",Table_Styles[[#This Row],[PR Default]],""))</f>
        <v/>
      </c>
      <c r="AQ125" s="38"/>
      <c r="AR125" s="38"/>
      <c r="AS125" s="18" t="str">
        <f>IF(Table_Styles[[#This Row],[PB]]&lt;&gt;"",Table_Styles[[#This Row],[PB]],IF(Table_Styles[[#This Row],[PB Default]]&lt;&gt;"",Table_Styles[[#This Row],[PB Default]],""))</f>
        <v/>
      </c>
      <c r="AT125" s="38"/>
      <c r="AU125" s="38"/>
      <c r="AV125" s="18" t="str">
        <f>IF(Table_Styles[[#This Row],[PL]]&lt;&gt;"",Table_Styles[[#This Row],[PL]],IF(Table_Styles[[#This Row],[PL Default]]&lt;&gt;"",Table_Styles[[#This Row],[PL Default]],""))</f>
        <v/>
      </c>
      <c r="AW125" s="38"/>
      <c r="AX125" s="38"/>
      <c r="AY125" s="18" t="str">
        <f>IF(Table_Styles[[#This Row],[BT]]&lt;&gt;"",Table_Styles[[#This Row],[BT]],IF(Table_Styles[[#This Row],[BT Default]]&lt;&gt;"",Table_Styles[[#This Row],[BT Default]],""))</f>
        <v/>
      </c>
      <c r="AZ125" s="38"/>
      <c r="BA125" s="38"/>
      <c r="BB125" s="18" t="str">
        <f>IF(Table_Styles[[#This Row],[BR]]&lt;&gt;"",Table_Styles[[#This Row],[BR]],IF(Table_Styles[[#This Row],[BR Default]]&lt;&gt;"",Table_Styles[[#This Row],[BR Default]],""))</f>
        <v/>
      </c>
      <c r="BC125" s="38"/>
      <c r="BD125" s="38"/>
      <c r="BE125" s="18" t="str">
        <f>IF(Table_Styles[[#This Row],[BB]]&lt;&gt;"",Table_Styles[[#This Row],[BB]],IF(Table_Styles[[#This Row],[BB Default]]&lt;&gt;"",Table_Styles[[#This Row],[BB Default]],""))</f>
        <v/>
      </c>
      <c r="BF125" s="38"/>
      <c r="BG125" s="38"/>
      <c r="BH125" s="18" t="str">
        <f>IF(Table_Styles[[#This Row],[BL]]&lt;&gt;"",Table_Styles[[#This Row],[BL]],IF(Table_Styles[[#This Row],[BL Default]]&lt;&gt;"",Table_Styles[[#This Row],[BL Default]],""))</f>
        <v/>
      </c>
      <c r="BI125" s="38"/>
      <c r="BJ125" s="38"/>
      <c r="BK125" s="18" t="str">
        <f>IF(Table_Styles[[#This Row],[Width]]&lt;&gt;"",Table_Styles[[#This Row],[Width]],IF(Table_Styles[[#This Row],[Width Default]]&lt;&gt;"",Table_Styles[[#This Row],[Width Default]],""))</f>
        <v/>
      </c>
      <c r="BL125" s="38"/>
      <c r="BM125" s="38"/>
      <c r="BN125" s="18" t="str">
        <f>IF(Table_Styles[[#This Row],[Height]]&lt;&gt;"",Table_Styles[[#This Row],[Height]],IF(Table_Styles[[#This Row],[Height Default]]&lt;&gt;"",Table_Styles[[#This Row],[Height Default]],""))</f>
        <v/>
      </c>
      <c r="BO125" s="18"/>
      <c r="BP125" s="18"/>
      <c r="BQ125" s="18" t="str">
        <f>IF(Table_Styles[[#This Row],[Top]]&lt;&gt;"",Table_Styles[[#This Row],[Top]],IF(Table_Styles[[#This Row],[Top Default]]&lt;&gt;"",Table_Styles[[#This Row],[Top Default]],""))</f>
        <v/>
      </c>
      <c r="BR125" s="18"/>
      <c r="BS125" s="18"/>
      <c r="BT125" s="18" t="str">
        <f>IF(Table_Styles[[#This Row],[Right]]&lt;&gt;"",Table_Styles[[#This Row],[Right]],IF(Table_Styles[[#This Row],[Right Default]]&lt;&gt;"",Table_Styles[[#This Row],[Right Default]],""))</f>
        <v/>
      </c>
      <c r="BU125" s="18"/>
      <c r="BV125" s="18"/>
      <c r="BW125" s="18" t="str">
        <f>IF(Table_Styles[[#This Row],[Bottom]]&lt;&gt;"",Table_Styles[[#This Row],[Bottom]],IF(Table_Styles[[#This Row],[Bottom Default]]&lt;&gt;"",Table_Styles[[#This Row],[Bottom Default]],""))</f>
        <v/>
      </c>
      <c r="BX125" s="18"/>
      <c r="BY125" s="18"/>
      <c r="BZ125" s="18" t="str">
        <f>IF(Table_Styles[[#This Row],[Left]]&lt;&gt;"",Table_Styles[[#This Row],[Left]],IF(Table_Styles[[#This Row],[Left Default]]&lt;&gt;"",Table_Styles[[#This Row],[Left Default]],""))</f>
        <v/>
      </c>
      <c r="CA125" s="38"/>
      <c r="CB125" s="20" t="str">
        <f>IF(AND(Table_Styles[[#This Row],[Selector]]&lt;&gt;"",Table_Styles[[#This Row],[Font Family Used]]&lt;&gt;"",Table_Styles[[#This Row],[Font Weight Used]]&lt;&gt;""),Table_Styles[[#This Row],[Font Family Used]]&amp;" "&amp;Table_Styles[[#This Row],[Font Weight Used]],"")</f>
        <v/>
      </c>
      <c r="CC125" s="20" t="str">
        <f ca="1">IF(AND(Table_Styles[[#This Row],[Selector]],COUNTIF(OFFSET(CC:CC,0,0,ROW()-1,1),"="&amp;Table_Styles[[#This Row],[Font]])=0),Table_Styles[[#This Row],[Font]],"")</f>
        <v/>
      </c>
      <c r="CD125" s="20" t="str">
        <f ca="1">IF(Table_Styles[[#This Row],[Unique Font]]&lt;&gt;"",
"{""fontFamily"":"""&amp;Table_Styles[[#This Row],[Font Family Used]]&amp;""",""fontWeight"":"&amp;Table_Styles[[#This Row],[Font Weight Used]]&amp;"}","")</f>
        <v/>
      </c>
      <c r="CE125"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5" s="20" t="str">
        <f>IF(AND(Table_Styles[[#This Row],[Selector]]&lt;&gt;"", Table_Styles[[#This Row],[Config Properties]]&lt;&gt;""),
Table_Styles[[#This Row],[Selector]]&amp;" { "&amp;Table_Styles[[#This Row],[Config Properties]]&amp;" }","")</f>
        <v>#sidebar .header nav { margin-top: 10px }</v>
      </c>
      <c r="CG125" s="20" t="str">
        <f xml:space="preserve">
SUBSTITUTE(SUBSTITUTE(SUBSTITUTE(SUBSTITUTE(SUBSTITUTE(SUBSTITUTE(SUBSTITUTE(SUBSTITUTE(Table_Styles[[#This Row],[Config]],
" {","{"),
"{ ","{"),
" }","}"),
"} ","}"),
" ,",","),
", ",","),
" :",":"),
": ",":")</f>
        <v>#sidebar .header nav{margin-top:10px}</v>
      </c>
    </row>
    <row r="126" spans="2:85" ht="21" customHeight="1">
      <c r="B126" s="92" t="s">
        <v>787</v>
      </c>
      <c r="C126" s="91" t="s">
        <v>858</v>
      </c>
      <c r="D126" s="38"/>
      <c r="E126" s="38"/>
      <c r="F126" s="18" t="str">
        <f>IF(Table_Styles[[#This Row],[Font Family]]&lt;&gt;"",Table_Styles[[#This Row],[Font Family]],IF(Table_Styles[[#This Row],[Font Family Default]]&lt;&gt;"",Table_Styles[[#This Row],[Font Family Default]],""))</f>
        <v/>
      </c>
      <c r="G126" s="38"/>
      <c r="H126" s="38"/>
      <c r="I126" s="18" t="str">
        <f>IF(Table_Styles[[#This Row],[Font Size]]&lt;&gt;"",Table_Styles[[#This Row],[Font Size]],IF(Table_Styles[[#This Row],[Font Size Default]]&lt;&gt;"",Table_Styles[[#This Row],[Font Size Default]],""))</f>
        <v/>
      </c>
      <c r="J126" s="38"/>
      <c r="K126" s="38"/>
      <c r="L126" s="18" t="str">
        <f>IF(Table_Styles[[#This Row],[Font Weight]]&lt;&gt;"",Table_Styles[[#This Row],[Font Weight]],IF(Table_Styles[[#This Row],[Font Weight Default]]&lt;&gt;"",Table_Styles[[#This Row],[Font Weight Default]],""))</f>
        <v/>
      </c>
      <c r="M126" s="38"/>
      <c r="N126" s="38"/>
      <c r="O126" s="18" t="str">
        <f>IF(Table_Styles[[#This Row],[Colour]]&lt;&gt;"",Table_Styles[[#This Row],[Colour]],IF(Table_Styles[[#This Row],[Colour Default]]&lt;&gt;"",Table_Styles[[#This Row],[Colour Default]],""))</f>
        <v/>
      </c>
      <c r="P126" s="38"/>
      <c r="Q126" s="38"/>
      <c r="R126" s="18" t="str">
        <f>IF(Table_Styles[[#This Row],[Background]]&lt;&gt;"",Table_Styles[[#This Row],[Background]],IF(Table_Styles[[#This Row],[Background Default]]&lt;&gt;"",Table_Styles[[#This Row],[Background Default]],""))</f>
        <v/>
      </c>
      <c r="S126" s="38"/>
      <c r="T126" s="38"/>
      <c r="U126" s="18" t="str">
        <f>IF(Table_Styles[[#This Row],[Border]]&lt;&gt;"",Table_Styles[[#This Row],[Border]],IF(Table_Styles[[#This Row],[Border Default]]&lt;&gt;"",Table_Styles[[#This Row],[Border Default]],""))</f>
        <v/>
      </c>
      <c r="V126" s="38"/>
      <c r="W126" s="38"/>
      <c r="X126" s="18" t="str">
        <f>IF(Table_Styles[[#This Row],[Border Radius]]&lt;&gt;"",Table_Styles[[#This Row],[Border Radius]],IF(Table_Styles[[#This Row],[Border Radius Default]]&lt;&gt;"",Table_Styles[[#This Row],[Border Radius Default]],""))</f>
        <v/>
      </c>
      <c r="Y126" s="38"/>
      <c r="Z126" s="38"/>
      <c r="AA126" s="18" t="str">
        <f>IF(Table_Styles[[#This Row],[MT]]&lt;&gt;"",Table_Styles[[#This Row],[MT]],IF(Table_Styles[[#This Row],[MT Default]]&lt;&gt;"",Table_Styles[[#This Row],[MT Default]],""))</f>
        <v/>
      </c>
      <c r="AB126" s="38"/>
      <c r="AC126" s="38"/>
      <c r="AD126" s="18" t="str">
        <f>IF(Table_Styles[[#This Row],[MR]]&lt;&gt;"",Table_Styles[[#This Row],[MR]],IF(Table_Styles[[#This Row],[MR Default]]&lt;&gt;"",Table_Styles[[#This Row],[MR Default]],""))</f>
        <v/>
      </c>
      <c r="AE126" s="38"/>
      <c r="AF126" s="38"/>
      <c r="AG126" s="18" t="str">
        <f>IF(Table_Styles[[#This Row],[MB]]&lt;&gt;"",Table_Styles[[#This Row],[MB]],IF(Table_Styles[[#This Row],[MB Default]]&lt;&gt;"",Table_Styles[[#This Row],[MB Default]],""))</f>
        <v/>
      </c>
      <c r="AH126" s="38"/>
      <c r="AI126" s="38"/>
      <c r="AJ126" s="18" t="str">
        <f>IF(Table_Styles[[#This Row],[ML]]&lt;&gt;"",Table_Styles[[#This Row],[ML]],IF(Table_Styles[[#This Row],[ML Default]]&lt;&gt;"",Table_Styles[[#This Row],[ML Default]],""))</f>
        <v/>
      </c>
      <c r="AK126" s="38"/>
      <c r="AL126" s="38"/>
      <c r="AM126" s="18" t="str">
        <f>IF(Table_Styles[[#This Row],[PT]]&lt;&gt;"",Table_Styles[[#This Row],[PT]],IF(Table_Styles[[#This Row],[PT Default]]&lt;&gt;"",Table_Styles[[#This Row],[PT Default]],""))</f>
        <v/>
      </c>
      <c r="AN126" s="38"/>
      <c r="AO126" s="38"/>
      <c r="AP126" s="18" t="str">
        <f>IF(Table_Styles[[#This Row],[PR]]&lt;&gt;"",Table_Styles[[#This Row],[PR]],IF(Table_Styles[[#This Row],[PR Default]]&lt;&gt;"",Table_Styles[[#This Row],[PR Default]],""))</f>
        <v/>
      </c>
      <c r="AQ126" s="38"/>
      <c r="AR126" s="38"/>
      <c r="AS126" s="18" t="str">
        <f>IF(Table_Styles[[#This Row],[PB]]&lt;&gt;"",Table_Styles[[#This Row],[PB]],IF(Table_Styles[[#This Row],[PB Default]]&lt;&gt;"",Table_Styles[[#This Row],[PB Default]],""))</f>
        <v/>
      </c>
      <c r="AT126" s="38"/>
      <c r="AU126" s="38"/>
      <c r="AV126" s="18" t="str">
        <f>IF(Table_Styles[[#This Row],[PL]]&lt;&gt;"",Table_Styles[[#This Row],[PL]],IF(Table_Styles[[#This Row],[PL Default]]&lt;&gt;"",Table_Styles[[#This Row],[PL Default]],""))</f>
        <v/>
      </c>
      <c r="AW126" s="38"/>
      <c r="AX126" s="38"/>
      <c r="AY126" s="18" t="str">
        <f>IF(Table_Styles[[#This Row],[BT]]&lt;&gt;"",Table_Styles[[#This Row],[BT]],IF(Table_Styles[[#This Row],[BT Default]]&lt;&gt;"",Table_Styles[[#This Row],[BT Default]],""))</f>
        <v/>
      </c>
      <c r="AZ126" s="38"/>
      <c r="BA126" s="38"/>
      <c r="BB126" s="18" t="str">
        <f>IF(Table_Styles[[#This Row],[BR]]&lt;&gt;"",Table_Styles[[#This Row],[BR]],IF(Table_Styles[[#This Row],[BR Default]]&lt;&gt;"",Table_Styles[[#This Row],[BR Default]],""))</f>
        <v/>
      </c>
      <c r="BC126" s="38"/>
      <c r="BD126" s="38"/>
      <c r="BE126" s="18" t="str">
        <f>IF(Table_Styles[[#This Row],[BB]]&lt;&gt;"",Table_Styles[[#This Row],[BB]],IF(Table_Styles[[#This Row],[BB Default]]&lt;&gt;"",Table_Styles[[#This Row],[BB Default]],""))</f>
        <v/>
      </c>
      <c r="BF126" s="38"/>
      <c r="BG126" s="38"/>
      <c r="BH126" s="18" t="str">
        <f>IF(Table_Styles[[#This Row],[BL]]&lt;&gt;"",Table_Styles[[#This Row],[BL]],IF(Table_Styles[[#This Row],[BL Default]]&lt;&gt;"",Table_Styles[[#This Row],[BL Default]],""))</f>
        <v/>
      </c>
      <c r="BI126" s="38"/>
      <c r="BJ126" s="38"/>
      <c r="BK126" s="18" t="str">
        <f>IF(Table_Styles[[#This Row],[Width]]&lt;&gt;"",Table_Styles[[#This Row],[Width]],IF(Table_Styles[[#This Row],[Width Default]]&lt;&gt;"",Table_Styles[[#This Row],[Width Default]],""))</f>
        <v/>
      </c>
      <c r="BL126" s="38"/>
      <c r="BM126" s="38"/>
      <c r="BN126" s="18" t="str">
        <f>IF(Table_Styles[[#This Row],[Height]]&lt;&gt;"",Table_Styles[[#This Row],[Height]],IF(Table_Styles[[#This Row],[Height Default]]&lt;&gt;"",Table_Styles[[#This Row],[Height Default]],""))</f>
        <v/>
      </c>
      <c r="BO126" s="18"/>
      <c r="BP126" s="18"/>
      <c r="BQ126" s="18" t="str">
        <f>IF(Table_Styles[[#This Row],[Top]]&lt;&gt;"",Table_Styles[[#This Row],[Top]],IF(Table_Styles[[#This Row],[Top Default]]&lt;&gt;"",Table_Styles[[#This Row],[Top Default]],""))</f>
        <v/>
      </c>
      <c r="BR126" s="18"/>
      <c r="BS126" s="18"/>
      <c r="BT126" s="18" t="str">
        <f>IF(Table_Styles[[#This Row],[Right]]&lt;&gt;"",Table_Styles[[#This Row],[Right]],IF(Table_Styles[[#This Row],[Right Default]]&lt;&gt;"",Table_Styles[[#This Row],[Right Default]],""))</f>
        <v/>
      </c>
      <c r="BU126" s="18"/>
      <c r="BV126" s="18"/>
      <c r="BW126" s="18" t="str">
        <f>IF(Table_Styles[[#This Row],[Bottom]]&lt;&gt;"",Table_Styles[[#This Row],[Bottom]],IF(Table_Styles[[#This Row],[Bottom Default]]&lt;&gt;"",Table_Styles[[#This Row],[Bottom Default]],""))</f>
        <v/>
      </c>
      <c r="BX126" s="18"/>
      <c r="BY126" s="18"/>
      <c r="BZ126" s="18" t="str">
        <f>IF(Table_Styles[[#This Row],[Left]]&lt;&gt;"",Table_Styles[[#This Row],[Left]],IF(Table_Styles[[#This Row],[Left Default]]&lt;&gt;"",Table_Styles[[#This Row],[Left Default]],""))</f>
        <v/>
      </c>
      <c r="CA126" s="38"/>
      <c r="CB126" s="20" t="str">
        <f>IF(AND(Table_Styles[[#This Row],[Selector]]&lt;&gt;"",Table_Styles[[#This Row],[Font Family Used]]&lt;&gt;"",Table_Styles[[#This Row],[Font Weight Used]]&lt;&gt;""),Table_Styles[[#This Row],[Font Family Used]]&amp;" "&amp;Table_Styles[[#This Row],[Font Weight Used]],"")</f>
        <v/>
      </c>
      <c r="CC126" s="20" t="str">
        <f ca="1">IF(AND(Table_Styles[[#This Row],[Selector]],COUNTIF(OFFSET(CC:CC,0,0,ROW()-1,1),"="&amp;Table_Styles[[#This Row],[Font]])=0),Table_Styles[[#This Row],[Font]],"")</f>
        <v/>
      </c>
      <c r="CD126" s="20" t="str">
        <f ca="1">IF(Table_Styles[[#This Row],[Unique Font]]&lt;&gt;"",
"{""fontFamily"":"""&amp;Table_Styles[[#This Row],[Font Family Used]]&amp;""",""fontWeight"":"&amp;Table_Styles[[#This Row],[Font Weight Used]]&amp;"}","")</f>
        <v/>
      </c>
      <c r="CE126"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6" s="20" t="str">
        <f>IF(AND(Table_Styles[[#This Row],[Selector]]&lt;&gt;"", Table_Styles[[#This Row],[Config Properties]]&lt;&gt;""),
Table_Styles[[#This Row],[Selector]]&amp;" { "&amp;Table_Styles[[#This Row],[Config Properties]]&amp;" }","")</f>
        <v/>
      </c>
      <c r="CG126" s="20" t="str">
        <f xml:space="preserve">
SUBSTITUTE(SUBSTITUTE(SUBSTITUTE(SUBSTITUTE(SUBSTITUTE(SUBSTITUTE(SUBSTITUTE(SUBSTITUTE(Table_Styles[[#This Row],[Config]],
" {","{"),
"{ ","{"),
" }","}"),
"} ","}"),
" ,",","),
", ",","),
" :",":"),
": ",":")</f>
        <v/>
      </c>
    </row>
    <row r="127" spans="2:85" ht="21" customHeight="1">
      <c r="B127" s="92" t="s">
        <v>789</v>
      </c>
      <c r="C127" s="41" t="s">
        <v>859</v>
      </c>
      <c r="D127" s="38"/>
      <c r="E127" s="38"/>
      <c r="F127" s="18" t="str">
        <f>IF(Table_Styles[[#This Row],[Font Family]]&lt;&gt;"",Table_Styles[[#This Row],[Font Family]],IF(Table_Styles[[#This Row],[Font Family Default]]&lt;&gt;"",Table_Styles[[#This Row],[Font Family Default]],""))</f>
        <v/>
      </c>
      <c r="G127" s="38"/>
      <c r="H127" s="38"/>
      <c r="I127" s="18" t="str">
        <f>IF(Table_Styles[[#This Row],[Font Size]]&lt;&gt;"",Table_Styles[[#This Row],[Font Size]],IF(Table_Styles[[#This Row],[Font Size Default]]&lt;&gt;"",Table_Styles[[#This Row],[Font Size Default]],""))</f>
        <v/>
      </c>
      <c r="J127" s="38"/>
      <c r="K127" s="38"/>
      <c r="L127" s="18" t="str">
        <f>IF(Table_Styles[[#This Row],[Font Weight]]&lt;&gt;"",Table_Styles[[#This Row],[Font Weight]],IF(Table_Styles[[#This Row],[Font Weight Default]]&lt;&gt;"",Table_Styles[[#This Row],[Font Weight Default]],""))</f>
        <v/>
      </c>
      <c r="M127" s="38"/>
      <c r="N127" s="38"/>
      <c r="O127" s="18" t="str">
        <f>IF(Table_Styles[[#This Row],[Colour]]&lt;&gt;"",Table_Styles[[#This Row],[Colour]],IF(Table_Styles[[#This Row],[Colour Default]]&lt;&gt;"",Table_Styles[[#This Row],[Colour Default]],""))</f>
        <v/>
      </c>
      <c r="P127" s="38"/>
      <c r="Q127" s="38"/>
      <c r="R127" s="18" t="str">
        <f>IF(Table_Styles[[#This Row],[Background]]&lt;&gt;"",Table_Styles[[#This Row],[Background]],IF(Table_Styles[[#This Row],[Background Default]]&lt;&gt;"",Table_Styles[[#This Row],[Background Default]],""))</f>
        <v/>
      </c>
      <c r="S127" s="38"/>
      <c r="T127" s="38"/>
      <c r="U127" s="18" t="str">
        <f>IF(Table_Styles[[#This Row],[Border]]&lt;&gt;"",Table_Styles[[#This Row],[Border]],IF(Table_Styles[[#This Row],[Border Default]]&lt;&gt;"",Table_Styles[[#This Row],[Border Default]],""))</f>
        <v/>
      </c>
      <c r="V127" s="38"/>
      <c r="W127" s="38"/>
      <c r="X127" s="18" t="str">
        <f>IF(Table_Styles[[#This Row],[Border Radius]]&lt;&gt;"",Table_Styles[[#This Row],[Border Radius]],IF(Table_Styles[[#This Row],[Border Radius Default]]&lt;&gt;"",Table_Styles[[#This Row],[Border Radius Default]],""))</f>
        <v/>
      </c>
      <c r="Y127" s="38"/>
      <c r="Z127" s="18" t="s">
        <v>656</v>
      </c>
      <c r="AA127" s="18" t="str">
        <f>IF(Table_Styles[[#This Row],[MT]]&lt;&gt;"",Table_Styles[[#This Row],[MT]],IF(Table_Styles[[#This Row],[MT Default]]&lt;&gt;"",Table_Styles[[#This Row],[MT Default]],""))</f>
        <v>10px</v>
      </c>
      <c r="AB127" s="38"/>
      <c r="AC127" s="38"/>
      <c r="AD127" s="18" t="str">
        <f>IF(Table_Styles[[#This Row],[MR]]&lt;&gt;"",Table_Styles[[#This Row],[MR]],IF(Table_Styles[[#This Row],[MR Default]]&lt;&gt;"",Table_Styles[[#This Row],[MR Default]],""))</f>
        <v/>
      </c>
      <c r="AE127" s="38"/>
      <c r="AF127" s="38"/>
      <c r="AG127" s="18" t="str">
        <f>IF(Table_Styles[[#This Row],[MB]]&lt;&gt;"",Table_Styles[[#This Row],[MB]],IF(Table_Styles[[#This Row],[MB Default]]&lt;&gt;"",Table_Styles[[#This Row],[MB Default]],""))</f>
        <v/>
      </c>
      <c r="AH127" s="38"/>
      <c r="AI127" s="38"/>
      <c r="AJ127" s="18" t="str">
        <f>IF(Table_Styles[[#This Row],[ML]]&lt;&gt;"",Table_Styles[[#This Row],[ML]],IF(Table_Styles[[#This Row],[ML Default]]&lt;&gt;"",Table_Styles[[#This Row],[ML Default]],""))</f>
        <v/>
      </c>
      <c r="AK127" s="38"/>
      <c r="AL127" s="93" t="s">
        <v>656</v>
      </c>
      <c r="AM127" s="18" t="str">
        <f>IF(Table_Styles[[#This Row],[PT]]&lt;&gt;"",Table_Styles[[#This Row],[PT]],IF(Table_Styles[[#This Row],[PT Default]]&lt;&gt;"",Table_Styles[[#This Row],[PT Default]],""))</f>
        <v>10px</v>
      </c>
      <c r="AN127" s="38"/>
      <c r="AO127" s="93" t="s">
        <v>648</v>
      </c>
      <c r="AP127" s="18" t="str">
        <f>IF(Table_Styles[[#This Row],[PR]]&lt;&gt;"",Table_Styles[[#This Row],[PR]],IF(Table_Styles[[#This Row],[PR Default]]&lt;&gt;"",Table_Styles[[#This Row],[PR Default]],""))</f>
        <v>20px</v>
      </c>
      <c r="AQ127" s="38"/>
      <c r="AR127" s="93" t="s">
        <v>656</v>
      </c>
      <c r="AS127" s="18" t="str">
        <f>IF(Table_Styles[[#This Row],[PB]]&lt;&gt;"",Table_Styles[[#This Row],[PB]],IF(Table_Styles[[#This Row],[PB Default]]&lt;&gt;"",Table_Styles[[#This Row],[PB Default]],""))</f>
        <v>10px</v>
      </c>
      <c r="AT127" s="38"/>
      <c r="AU127" s="93" t="s">
        <v>648</v>
      </c>
      <c r="AV127" s="18" t="str">
        <f>IF(Table_Styles[[#This Row],[PL]]&lt;&gt;"",Table_Styles[[#This Row],[PL]],IF(Table_Styles[[#This Row],[PL Default]]&lt;&gt;"",Table_Styles[[#This Row],[PL Default]],""))</f>
        <v>20px</v>
      </c>
      <c r="AW127" s="38"/>
      <c r="AX127" s="38"/>
      <c r="AY127" s="18" t="str">
        <f>IF(Table_Styles[[#This Row],[BT]]&lt;&gt;"",Table_Styles[[#This Row],[BT]],IF(Table_Styles[[#This Row],[BT Default]]&lt;&gt;"",Table_Styles[[#This Row],[BT Default]],""))</f>
        <v/>
      </c>
      <c r="AZ127" s="38"/>
      <c r="BA127" s="38"/>
      <c r="BB127" s="18" t="str">
        <f>IF(Table_Styles[[#This Row],[BR]]&lt;&gt;"",Table_Styles[[#This Row],[BR]],IF(Table_Styles[[#This Row],[BR Default]]&lt;&gt;"",Table_Styles[[#This Row],[BR Default]],""))</f>
        <v/>
      </c>
      <c r="BC127" s="38"/>
      <c r="BD127" s="38"/>
      <c r="BE127" s="18" t="str">
        <f>IF(Table_Styles[[#This Row],[BB]]&lt;&gt;"",Table_Styles[[#This Row],[BB]],IF(Table_Styles[[#This Row],[BB Default]]&lt;&gt;"",Table_Styles[[#This Row],[BB Default]],""))</f>
        <v/>
      </c>
      <c r="BF127" s="38"/>
      <c r="BG127" s="38"/>
      <c r="BH127" s="18" t="str">
        <f>IF(Table_Styles[[#This Row],[BL]]&lt;&gt;"",Table_Styles[[#This Row],[BL]],IF(Table_Styles[[#This Row],[BL Default]]&lt;&gt;"",Table_Styles[[#This Row],[BL Default]],""))</f>
        <v/>
      </c>
      <c r="BI127" s="38"/>
      <c r="BJ127" s="94"/>
      <c r="BK127" s="18"/>
      <c r="BL127" s="38"/>
      <c r="BM127" s="38"/>
      <c r="BN127" s="18" t="str">
        <f>IF(Table_Styles[[#This Row],[Height]]&lt;&gt;"",Table_Styles[[#This Row],[Height]],IF(Table_Styles[[#This Row],[Height Default]]&lt;&gt;"",Table_Styles[[#This Row],[Height Default]],""))</f>
        <v/>
      </c>
      <c r="BO127" s="18"/>
      <c r="BP127" s="18"/>
      <c r="BQ127" s="18" t="str">
        <f>IF(Table_Styles[[#This Row],[Top]]&lt;&gt;"",Table_Styles[[#This Row],[Top]],IF(Table_Styles[[#This Row],[Top Default]]&lt;&gt;"",Table_Styles[[#This Row],[Top Default]],""))</f>
        <v/>
      </c>
      <c r="BR127" s="18"/>
      <c r="BS127" s="18"/>
      <c r="BT127" s="18" t="str">
        <f>IF(Table_Styles[[#This Row],[Right]]&lt;&gt;"",Table_Styles[[#This Row],[Right]],IF(Table_Styles[[#This Row],[Right Default]]&lt;&gt;"",Table_Styles[[#This Row],[Right Default]],""))</f>
        <v/>
      </c>
      <c r="BU127" s="18"/>
      <c r="BV127" s="18"/>
      <c r="BW127" s="18" t="str">
        <f>IF(Table_Styles[[#This Row],[Bottom]]&lt;&gt;"",Table_Styles[[#This Row],[Bottom]],IF(Table_Styles[[#This Row],[Bottom Default]]&lt;&gt;"",Table_Styles[[#This Row],[Bottom Default]],""))</f>
        <v/>
      </c>
      <c r="BX127" s="18"/>
      <c r="BY127" s="18"/>
      <c r="BZ127" s="18" t="str">
        <f>IF(Table_Styles[[#This Row],[Left]]&lt;&gt;"",Table_Styles[[#This Row],[Left]],IF(Table_Styles[[#This Row],[Left Default]]&lt;&gt;"",Table_Styles[[#This Row],[Left Default]],""))</f>
        <v/>
      </c>
      <c r="CA127" s="38"/>
      <c r="CB127" s="20" t="str">
        <f>IF(AND(Table_Styles[[#This Row],[Selector]]&lt;&gt;"",Table_Styles[[#This Row],[Font Family Used]]&lt;&gt;"",Table_Styles[[#This Row],[Font Weight Used]]&lt;&gt;""),Table_Styles[[#This Row],[Font Family Used]]&amp;" "&amp;Table_Styles[[#This Row],[Font Weight Used]],"")</f>
        <v/>
      </c>
      <c r="CC127" s="20" t="str">
        <f ca="1">IF(AND(Table_Styles[[#This Row],[Selector]],COUNTIF(OFFSET(CC:CC,0,0,ROW()-1,1),"="&amp;Table_Styles[[#This Row],[Font]])=0),Table_Styles[[#This Row],[Font]],"")</f>
        <v/>
      </c>
      <c r="CD127" s="20" t="str">
        <f ca="1">IF(Table_Styles[[#This Row],[Unique Font]]&lt;&gt;"",
"{""fontFamily"":"""&amp;Table_Styles[[#This Row],[Font Family Used]]&amp;""",""fontWeight"":"&amp;Table_Styles[[#This Row],[Font Weight Used]]&amp;"}","")</f>
        <v/>
      </c>
      <c r="CE12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27" s="20"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27" s="20" t="str">
        <f xml:space="preserve">
SUBSTITUTE(SUBSTITUTE(SUBSTITUTE(SUBSTITUTE(SUBSTITUTE(SUBSTITUTE(SUBSTITUTE(SUBSTITUTE(Table_Styles[[#This Row],[Config]],
" {","{"),
"{ ","{"),
" }","}"),
"} ","}"),
" ,",","),
", ",","),
" :",":"),
": ",":")</f>
        <v>#sidebar .header nav .btn{margin-top:10px;padding-top:10px;padding-right:20px;padding-bottom:10px;padding-left:20px}</v>
      </c>
    </row>
    <row r="128" spans="2:85" ht="21" customHeight="1">
      <c r="B128" s="92" t="s">
        <v>791</v>
      </c>
      <c r="C128" s="41" t="s">
        <v>860</v>
      </c>
      <c r="D128" s="38"/>
      <c r="E128" s="38"/>
      <c r="F128" s="18" t="str">
        <f>IF(Table_Styles[[#This Row],[Font Family]]&lt;&gt;"",Table_Styles[[#This Row],[Font Family]],IF(Table_Styles[[#This Row],[Font Family Default]]&lt;&gt;"",Table_Styles[[#This Row],[Font Family Default]],""))</f>
        <v/>
      </c>
      <c r="G128" s="38"/>
      <c r="H128" s="38"/>
      <c r="I128" s="18" t="str">
        <f>IF(Table_Styles[[#This Row],[Font Size]]&lt;&gt;"",Table_Styles[[#This Row],[Font Size]],IF(Table_Styles[[#This Row],[Font Size Default]]&lt;&gt;"",Table_Styles[[#This Row],[Font Size Default]],""))</f>
        <v/>
      </c>
      <c r="J128" s="38"/>
      <c r="K128" s="38"/>
      <c r="L128" s="18" t="str">
        <f>IF(Table_Styles[[#This Row],[Font Weight]]&lt;&gt;"",Table_Styles[[#This Row],[Font Weight]],IF(Table_Styles[[#This Row],[Font Weight Default]]&lt;&gt;"",Table_Styles[[#This Row],[Font Weight Default]],""))</f>
        <v/>
      </c>
      <c r="M128" s="38"/>
      <c r="N128" s="38" t="str">
        <f>Colour_Foreground_1</f>
        <v>#2F3132</v>
      </c>
      <c r="O128" s="18" t="str">
        <f>IF(Table_Styles[[#This Row],[Colour]]&lt;&gt;"",Table_Styles[[#This Row],[Colour]],IF(Table_Styles[[#This Row],[Colour Default]]&lt;&gt;"",Table_Styles[[#This Row],[Colour Default]],""))</f>
        <v>#2F3132</v>
      </c>
      <c r="P128" s="38"/>
      <c r="Q128" s="38" t="str">
        <f>Colour_Background_1</f>
        <v>#FFFFFF</v>
      </c>
      <c r="R128" s="18" t="str">
        <f>IF(Table_Styles[[#This Row],[Background]]&lt;&gt;"",Table_Styles[[#This Row],[Background]],IF(Table_Styles[[#This Row],[Background Default]]&lt;&gt;"",Table_Styles[[#This Row],[Background Default]],""))</f>
        <v>#FFFFFF</v>
      </c>
      <c r="S128" s="38"/>
      <c r="T128" s="38"/>
      <c r="U128" s="18" t="str">
        <f>IF(Table_Styles[[#This Row],[Border]]&lt;&gt;"",Table_Styles[[#This Row],[Border]],IF(Table_Styles[[#This Row],[Border Default]]&lt;&gt;"",Table_Styles[[#This Row],[Border Default]],""))</f>
        <v/>
      </c>
      <c r="V128" s="38"/>
      <c r="W128" s="38"/>
      <c r="X128" s="18" t="str">
        <f>IF(Table_Styles[[#This Row],[Border Radius]]&lt;&gt;"",Table_Styles[[#This Row],[Border Radius]],IF(Table_Styles[[#This Row],[Border Radius Default]]&lt;&gt;"",Table_Styles[[#This Row],[Border Radius Default]],""))</f>
        <v/>
      </c>
      <c r="Y128" s="38"/>
      <c r="Z128" s="38"/>
      <c r="AA128" s="18" t="str">
        <f>IF(Table_Styles[[#This Row],[MT]]&lt;&gt;"",Table_Styles[[#This Row],[MT]],IF(Table_Styles[[#This Row],[MT Default]]&lt;&gt;"",Table_Styles[[#This Row],[MT Default]],""))</f>
        <v/>
      </c>
      <c r="AB128" s="38"/>
      <c r="AC128" s="38"/>
      <c r="AD128" s="18" t="str">
        <f>IF(Table_Styles[[#This Row],[MR]]&lt;&gt;"",Table_Styles[[#This Row],[MR]],IF(Table_Styles[[#This Row],[MR Default]]&lt;&gt;"",Table_Styles[[#This Row],[MR Default]],""))</f>
        <v/>
      </c>
      <c r="AE128" s="38"/>
      <c r="AF128" s="38"/>
      <c r="AG128" s="18" t="str">
        <f>IF(Table_Styles[[#This Row],[MB]]&lt;&gt;"",Table_Styles[[#This Row],[MB]],IF(Table_Styles[[#This Row],[MB Default]]&lt;&gt;"",Table_Styles[[#This Row],[MB Default]],""))</f>
        <v/>
      </c>
      <c r="AH128" s="38"/>
      <c r="AI128" s="38"/>
      <c r="AJ128" s="18" t="str">
        <f>IF(Table_Styles[[#This Row],[ML]]&lt;&gt;"",Table_Styles[[#This Row],[ML]],IF(Table_Styles[[#This Row],[ML Default]]&lt;&gt;"",Table_Styles[[#This Row],[ML Default]],""))</f>
        <v/>
      </c>
      <c r="AK128" s="38"/>
      <c r="AL128" s="38"/>
      <c r="AM128" s="18" t="str">
        <f>IF(Table_Styles[[#This Row],[PT]]&lt;&gt;"",Table_Styles[[#This Row],[PT]],IF(Table_Styles[[#This Row],[PT Default]]&lt;&gt;"",Table_Styles[[#This Row],[PT Default]],""))</f>
        <v/>
      </c>
      <c r="AN128" s="38"/>
      <c r="AO128" s="38"/>
      <c r="AP128" s="18" t="str">
        <f>IF(Table_Styles[[#This Row],[PR]]&lt;&gt;"",Table_Styles[[#This Row],[PR]],IF(Table_Styles[[#This Row],[PR Default]]&lt;&gt;"",Table_Styles[[#This Row],[PR Default]],""))</f>
        <v/>
      </c>
      <c r="AQ128" s="38"/>
      <c r="AR128" s="38"/>
      <c r="AS128" s="18" t="str">
        <f>IF(Table_Styles[[#This Row],[PB]]&lt;&gt;"",Table_Styles[[#This Row],[PB]],IF(Table_Styles[[#This Row],[PB Default]]&lt;&gt;"",Table_Styles[[#This Row],[PB Default]],""))</f>
        <v/>
      </c>
      <c r="AT128" s="38"/>
      <c r="AU128" s="38"/>
      <c r="AV128" s="18" t="str">
        <f>IF(Table_Styles[[#This Row],[PL]]&lt;&gt;"",Table_Styles[[#This Row],[PL]],IF(Table_Styles[[#This Row],[PL Default]]&lt;&gt;"",Table_Styles[[#This Row],[PL Default]],""))</f>
        <v/>
      </c>
      <c r="AW128" s="38"/>
      <c r="AX128" s="38"/>
      <c r="AY128" s="18" t="str">
        <f>IF(Table_Styles[[#This Row],[BT]]&lt;&gt;"",Table_Styles[[#This Row],[BT]],IF(Table_Styles[[#This Row],[BT Default]]&lt;&gt;"",Table_Styles[[#This Row],[BT Default]],""))</f>
        <v/>
      </c>
      <c r="AZ128" s="38"/>
      <c r="BA128" s="38"/>
      <c r="BB128" s="18" t="str">
        <f>IF(Table_Styles[[#This Row],[BR]]&lt;&gt;"",Table_Styles[[#This Row],[BR]],IF(Table_Styles[[#This Row],[BR Default]]&lt;&gt;"",Table_Styles[[#This Row],[BR Default]],""))</f>
        <v/>
      </c>
      <c r="BC128" s="38"/>
      <c r="BD128" s="38"/>
      <c r="BE128" s="18" t="str">
        <f>IF(Table_Styles[[#This Row],[BB]]&lt;&gt;"",Table_Styles[[#This Row],[BB]],IF(Table_Styles[[#This Row],[BB Default]]&lt;&gt;"",Table_Styles[[#This Row],[BB Default]],""))</f>
        <v/>
      </c>
      <c r="BF128" s="38"/>
      <c r="BG128" s="38"/>
      <c r="BH128" s="18" t="str">
        <f>IF(Table_Styles[[#This Row],[BL]]&lt;&gt;"",Table_Styles[[#This Row],[BL]],IF(Table_Styles[[#This Row],[BL Default]]&lt;&gt;"",Table_Styles[[#This Row],[BL Default]],""))</f>
        <v/>
      </c>
      <c r="BI128" s="38"/>
      <c r="BJ128" s="38"/>
      <c r="BK128" s="18" t="str">
        <f>IF(Table_Styles[[#This Row],[Width]]&lt;&gt;"",Table_Styles[[#This Row],[Width]],IF(Table_Styles[[#This Row],[Width Default]]&lt;&gt;"",Table_Styles[[#This Row],[Width Default]],""))</f>
        <v/>
      </c>
      <c r="BL128" s="38"/>
      <c r="BM128" s="38"/>
      <c r="BN128" s="18" t="str">
        <f>IF(Table_Styles[[#This Row],[Height]]&lt;&gt;"",Table_Styles[[#This Row],[Height]],IF(Table_Styles[[#This Row],[Height Default]]&lt;&gt;"",Table_Styles[[#This Row],[Height Default]],""))</f>
        <v/>
      </c>
      <c r="BO128" s="18"/>
      <c r="BP128" s="18"/>
      <c r="BQ128" s="18" t="str">
        <f>IF(Table_Styles[[#This Row],[Top]]&lt;&gt;"",Table_Styles[[#This Row],[Top]],IF(Table_Styles[[#This Row],[Top Default]]&lt;&gt;"",Table_Styles[[#This Row],[Top Default]],""))</f>
        <v/>
      </c>
      <c r="BR128" s="18"/>
      <c r="BS128" s="18"/>
      <c r="BT128" s="18" t="str">
        <f>IF(Table_Styles[[#This Row],[Right]]&lt;&gt;"",Table_Styles[[#This Row],[Right]],IF(Table_Styles[[#This Row],[Right Default]]&lt;&gt;"",Table_Styles[[#This Row],[Right Default]],""))</f>
        <v/>
      </c>
      <c r="BU128" s="18"/>
      <c r="BV128" s="18"/>
      <c r="BW128" s="18" t="str">
        <f>IF(Table_Styles[[#This Row],[Bottom]]&lt;&gt;"",Table_Styles[[#This Row],[Bottom]],IF(Table_Styles[[#This Row],[Bottom Default]]&lt;&gt;"",Table_Styles[[#This Row],[Bottom Default]],""))</f>
        <v/>
      </c>
      <c r="BX128" s="18"/>
      <c r="BY128" s="18"/>
      <c r="BZ128" s="18" t="str">
        <f>IF(Table_Styles[[#This Row],[Left]]&lt;&gt;"",Table_Styles[[#This Row],[Left]],IF(Table_Styles[[#This Row],[Left Default]]&lt;&gt;"",Table_Styles[[#This Row],[Left Default]],""))</f>
        <v/>
      </c>
      <c r="CA128" s="38"/>
      <c r="CB128" s="20" t="str">
        <f>IF(AND(Table_Styles[[#This Row],[Selector]]&lt;&gt;"",Table_Styles[[#This Row],[Font Family Used]]&lt;&gt;"",Table_Styles[[#This Row],[Font Weight Used]]&lt;&gt;""),Table_Styles[[#This Row],[Font Family Used]]&amp;" "&amp;Table_Styles[[#This Row],[Font Weight Used]],"")</f>
        <v/>
      </c>
      <c r="CC128" s="20" t="str">
        <f ca="1">IF(AND(Table_Styles[[#This Row],[Selector]],COUNTIF(OFFSET(CC:CC,0,0,ROW()-1,1),"="&amp;Table_Styles[[#This Row],[Font]])=0),Table_Styles[[#This Row],[Font]],"")</f>
        <v/>
      </c>
      <c r="CD128" s="20" t="str">
        <f ca="1">IF(Table_Styles[[#This Row],[Unique Font]]&lt;&gt;"",
"{""fontFamily"":"""&amp;Table_Styles[[#This Row],[Font Family Used]]&amp;""",""fontWeight"":"&amp;Table_Styles[[#This Row],[Font Weight Used]]&amp;"}","")</f>
        <v/>
      </c>
      <c r="CE12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v>
      </c>
      <c r="CF128" s="20" t="str">
        <f>IF(AND(Table_Styles[[#This Row],[Selector]]&lt;&gt;"", Table_Styles[[#This Row],[Config Properties]]&lt;&gt;""),
Table_Styles[[#This Row],[Selector]]&amp;" { "&amp;Table_Styles[[#This Row],[Config Properties]]&amp;" }","")</f>
        <v>#sidebar .header nav .btn.btn-primary { color: #2F3132;background: #FFFFFF }</v>
      </c>
      <c r="CG128" s="20" t="str">
        <f xml:space="preserve">
SUBSTITUTE(SUBSTITUTE(SUBSTITUTE(SUBSTITUTE(SUBSTITUTE(SUBSTITUTE(SUBSTITUTE(SUBSTITUTE(Table_Styles[[#This Row],[Config]],
" {","{"),
"{ ","{"),
" }","}"),
"} ","}"),
" ,",","),
", ",","),
" :",":"),
": ",":")</f>
        <v>#sidebar .header nav .btn.btn-primary{color:#2F3132;background:#FFFFFF}</v>
      </c>
    </row>
    <row r="129" spans="2:85" ht="21" customHeight="1">
      <c r="B129" s="92" t="s">
        <v>793</v>
      </c>
      <c r="C129" s="41" t="s">
        <v>861</v>
      </c>
      <c r="D129" s="38"/>
      <c r="E129" s="38"/>
      <c r="F129" s="18" t="str">
        <f>IF(Table_Styles[[#This Row],[Font Family]]&lt;&gt;"",Table_Styles[[#This Row],[Font Family]],IF(Table_Styles[[#This Row],[Font Family Default]]&lt;&gt;"",Table_Styles[[#This Row],[Font Family Default]],""))</f>
        <v/>
      </c>
      <c r="G129" s="38"/>
      <c r="H129" s="38"/>
      <c r="I129" s="18" t="str">
        <f>IF(Table_Styles[[#This Row],[Font Size]]&lt;&gt;"",Table_Styles[[#This Row],[Font Size]],IF(Table_Styles[[#This Row],[Font Size Default]]&lt;&gt;"",Table_Styles[[#This Row],[Font Size Default]],""))</f>
        <v/>
      </c>
      <c r="J129" s="38"/>
      <c r="K129" s="38"/>
      <c r="L129" s="18" t="str">
        <f>IF(Table_Styles[[#This Row],[Font Weight]]&lt;&gt;"",Table_Styles[[#This Row],[Font Weight]],IF(Table_Styles[[#This Row],[Font Weight Default]]&lt;&gt;"",Table_Styles[[#This Row],[Font Weight Default]],""))</f>
        <v/>
      </c>
      <c r="M129" s="38"/>
      <c r="N129" s="38"/>
      <c r="O129" s="18" t="str">
        <f>IF(Table_Styles[[#This Row],[Colour]]&lt;&gt;"",Table_Styles[[#This Row],[Colour]],IF(Table_Styles[[#This Row],[Colour Default]]&lt;&gt;"",Table_Styles[[#This Row],[Colour Default]],""))</f>
        <v/>
      </c>
      <c r="P129" s="38"/>
      <c r="Q129" s="38"/>
      <c r="R129" s="18" t="str">
        <f>IF(Table_Styles[[#This Row],[Background]]&lt;&gt;"",Table_Styles[[#This Row],[Background]],IF(Table_Styles[[#This Row],[Background Default]]&lt;&gt;"",Table_Styles[[#This Row],[Background Default]],""))</f>
        <v/>
      </c>
      <c r="S129" s="38"/>
      <c r="T129" s="38"/>
      <c r="U129" s="18" t="str">
        <f>IF(Table_Styles[[#This Row],[Border]]&lt;&gt;"",Table_Styles[[#This Row],[Border]],IF(Table_Styles[[#This Row],[Border Default]]&lt;&gt;"",Table_Styles[[#This Row],[Border Default]],""))</f>
        <v/>
      </c>
      <c r="V129" s="38"/>
      <c r="W129" s="38"/>
      <c r="X129" s="18" t="str">
        <f>IF(Table_Styles[[#This Row],[Border Radius]]&lt;&gt;"",Table_Styles[[#This Row],[Border Radius]],IF(Table_Styles[[#This Row],[Border Radius Default]]&lt;&gt;"",Table_Styles[[#This Row],[Border Radius Default]],""))</f>
        <v/>
      </c>
      <c r="Y129" s="38"/>
      <c r="Z129" s="38"/>
      <c r="AA129" s="18" t="str">
        <f>IF(Table_Styles[[#This Row],[MT]]&lt;&gt;"",Table_Styles[[#This Row],[MT]],IF(Table_Styles[[#This Row],[MT Default]]&lt;&gt;"",Table_Styles[[#This Row],[MT Default]],""))</f>
        <v/>
      </c>
      <c r="AB129" s="38"/>
      <c r="AC129" s="38"/>
      <c r="AD129" s="18" t="str">
        <f>IF(Table_Styles[[#This Row],[MR]]&lt;&gt;"",Table_Styles[[#This Row],[MR]],IF(Table_Styles[[#This Row],[MR Default]]&lt;&gt;"",Table_Styles[[#This Row],[MR Default]],""))</f>
        <v/>
      </c>
      <c r="AE129" s="38"/>
      <c r="AF129" s="38"/>
      <c r="AG129" s="18" t="str">
        <f>IF(Table_Styles[[#This Row],[MB]]&lt;&gt;"",Table_Styles[[#This Row],[MB]],IF(Table_Styles[[#This Row],[MB Default]]&lt;&gt;"",Table_Styles[[#This Row],[MB Default]],""))</f>
        <v/>
      </c>
      <c r="AH129" s="38"/>
      <c r="AI129" s="38"/>
      <c r="AJ129" s="18" t="str">
        <f>IF(Table_Styles[[#This Row],[ML]]&lt;&gt;"",Table_Styles[[#This Row],[ML]],IF(Table_Styles[[#This Row],[ML Default]]&lt;&gt;"",Table_Styles[[#This Row],[ML Default]],""))</f>
        <v/>
      </c>
      <c r="AK129" s="38"/>
      <c r="AL129" s="38"/>
      <c r="AM129" s="18" t="str">
        <f>IF(Table_Styles[[#This Row],[PT]]&lt;&gt;"",Table_Styles[[#This Row],[PT]],IF(Table_Styles[[#This Row],[PT Default]]&lt;&gt;"",Table_Styles[[#This Row],[PT Default]],""))</f>
        <v/>
      </c>
      <c r="AN129" s="38"/>
      <c r="AO129" s="38"/>
      <c r="AP129" s="18" t="str">
        <f>IF(Table_Styles[[#This Row],[PR]]&lt;&gt;"",Table_Styles[[#This Row],[PR]],IF(Table_Styles[[#This Row],[PR Default]]&lt;&gt;"",Table_Styles[[#This Row],[PR Default]],""))</f>
        <v/>
      </c>
      <c r="AQ129" s="38"/>
      <c r="AR129" s="38"/>
      <c r="AS129" s="18" t="str">
        <f>IF(Table_Styles[[#This Row],[PB]]&lt;&gt;"",Table_Styles[[#This Row],[PB]],IF(Table_Styles[[#This Row],[PB Default]]&lt;&gt;"",Table_Styles[[#This Row],[PB Default]],""))</f>
        <v/>
      </c>
      <c r="AT129" s="38"/>
      <c r="AU129" s="38"/>
      <c r="AV129" s="18" t="str">
        <f>IF(Table_Styles[[#This Row],[PL]]&lt;&gt;"",Table_Styles[[#This Row],[PL]],IF(Table_Styles[[#This Row],[PL Default]]&lt;&gt;"",Table_Styles[[#This Row],[PL Default]],""))</f>
        <v/>
      </c>
      <c r="AW129" s="38"/>
      <c r="AX129" s="38"/>
      <c r="AY129" s="18" t="str">
        <f>IF(Table_Styles[[#This Row],[BT]]&lt;&gt;"",Table_Styles[[#This Row],[BT]],IF(Table_Styles[[#This Row],[BT Default]]&lt;&gt;"",Table_Styles[[#This Row],[BT Default]],""))</f>
        <v/>
      </c>
      <c r="AZ129" s="38"/>
      <c r="BA129" s="38"/>
      <c r="BB129" s="18" t="str">
        <f>IF(Table_Styles[[#This Row],[BR]]&lt;&gt;"",Table_Styles[[#This Row],[BR]],IF(Table_Styles[[#This Row],[BR Default]]&lt;&gt;"",Table_Styles[[#This Row],[BR Default]],""))</f>
        <v/>
      </c>
      <c r="BC129" s="38"/>
      <c r="BD129" s="38"/>
      <c r="BE129" s="18" t="str">
        <f>IF(Table_Styles[[#This Row],[BB]]&lt;&gt;"",Table_Styles[[#This Row],[BB]],IF(Table_Styles[[#This Row],[BB Default]]&lt;&gt;"",Table_Styles[[#This Row],[BB Default]],""))</f>
        <v/>
      </c>
      <c r="BF129" s="38"/>
      <c r="BG129" s="38"/>
      <c r="BH129" s="18" t="str">
        <f>IF(Table_Styles[[#This Row],[BL]]&lt;&gt;"",Table_Styles[[#This Row],[BL]],IF(Table_Styles[[#This Row],[BL Default]]&lt;&gt;"",Table_Styles[[#This Row],[BL Default]],""))</f>
        <v/>
      </c>
      <c r="BI129" s="38"/>
      <c r="BJ129" s="38"/>
      <c r="BK129" s="18" t="str">
        <f>IF(Table_Styles[[#This Row],[Width]]&lt;&gt;"",Table_Styles[[#This Row],[Width]],IF(Table_Styles[[#This Row],[Width Default]]&lt;&gt;"",Table_Styles[[#This Row],[Width Default]],""))</f>
        <v/>
      </c>
      <c r="BL129" s="38"/>
      <c r="BM129" s="38"/>
      <c r="BN129" s="18" t="str">
        <f>IF(Table_Styles[[#This Row],[Height]]&lt;&gt;"",Table_Styles[[#This Row],[Height]],IF(Table_Styles[[#This Row],[Height Default]]&lt;&gt;"",Table_Styles[[#This Row],[Height Default]],""))</f>
        <v/>
      </c>
      <c r="BO129" s="18"/>
      <c r="BP129" s="18"/>
      <c r="BQ129" s="18" t="str">
        <f>IF(Table_Styles[[#This Row],[Top]]&lt;&gt;"",Table_Styles[[#This Row],[Top]],IF(Table_Styles[[#This Row],[Top Default]]&lt;&gt;"",Table_Styles[[#This Row],[Top Default]],""))</f>
        <v/>
      </c>
      <c r="BR129" s="18"/>
      <c r="BS129" s="18"/>
      <c r="BT129" s="18" t="str">
        <f>IF(Table_Styles[[#This Row],[Right]]&lt;&gt;"",Table_Styles[[#This Row],[Right]],IF(Table_Styles[[#This Row],[Right Default]]&lt;&gt;"",Table_Styles[[#This Row],[Right Default]],""))</f>
        <v/>
      </c>
      <c r="BU129" s="18"/>
      <c r="BV129" s="18"/>
      <c r="BW129" s="18" t="str">
        <f>IF(Table_Styles[[#This Row],[Bottom]]&lt;&gt;"",Table_Styles[[#This Row],[Bottom]],IF(Table_Styles[[#This Row],[Bottom Default]]&lt;&gt;"",Table_Styles[[#This Row],[Bottom Default]],""))</f>
        <v/>
      </c>
      <c r="BX129" s="18"/>
      <c r="BY129" s="18"/>
      <c r="BZ129" s="18" t="str">
        <f>IF(Table_Styles[[#This Row],[Left]]&lt;&gt;"",Table_Styles[[#This Row],[Left]],IF(Table_Styles[[#This Row],[Left Default]]&lt;&gt;"",Table_Styles[[#This Row],[Left Default]],""))</f>
        <v/>
      </c>
      <c r="CA129" s="38"/>
      <c r="CB129" s="20" t="str">
        <f>IF(AND(Table_Styles[[#This Row],[Selector]]&lt;&gt;"",Table_Styles[[#This Row],[Font Family Used]]&lt;&gt;"",Table_Styles[[#This Row],[Font Weight Used]]&lt;&gt;""),Table_Styles[[#This Row],[Font Family Used]]&amp;" "&amp;Table_Styles[[#This Row],[Font Weight Used]],"")</f>
        <v/>
      </c>
      <c r="CC129" s="20" t="str">
        <f ca="1">IF(AND(Table_Styles[[#This Row],[Selector]],COUNTIF(OFFSET(CC:CC,0,0,ROW()-1,1),"="&amp;Table_Styles[[#This Row],[Font]])=0),Table_Styles[[#This Row],[Font]],"")</f>
        <v/>
      </c>
      <c r="CD129" s="20" t="str">
        <f ca="1">IF(Table_Styles[[#This Row],[Unique Font]]&lt;&gt;"",
"{""fontFamily"":"""&amp;Table_Styles[[#This Row],[Font Family Used]]&amp;""",""fontWeight"":"&amp;Table_Styles[[#This Row],[Font Weight Used]]&amp;"}","")</f>
        <v/>
      </c>
      <c r="CE12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9" s="20" t="str">
        <f>IF(AND(Table_Styles[[#This Row],[Selector]]&lt;&gt;"", Table_Styles[[#This Row],[Config Properties]]&lt;&gt;""),
Table_Styles[[#This Row],[Selector]]&amp;" { "&amp;Table_Styles[[#This Row],[Config Properties]]&amp;" }","")</f>
        <v/>
      </c>
      <c r="CG129" s="20" t="str">
        <f xml:space="preserve">
SUBSTITUTE(SUBSTITUTE(SUBSTITUTE(SUBSTITUTE(SUBSTITUTE(SUBSTITUTE(SUBSTITUTE(SUBSTITUTE(Table_Styles[[#This Row],[Config]],
" {","{"),
"{ ","{"),
" }","}"),
"} ","}"),
" ,",","),
", ",","),
" :",":"),
": ",":")</f>
        <v/>
      </c>
    </row>
    <row r="130" spans="2:85" ht="21" customHeight="1">
      <c r="B130" s="92" t="s">
        <v>795</v>
      </c>
      <c r="C130" s="41" t="s">
        <v>862</v>
      </c>
      <c r="D130" s="38"/>
      <c r="E130" s="38"/>
      <c r="F130" s="18" t="str">
        <f>IF(Table_Styles[[#This Row],[Font Family]]&lt;&gt;"",Table_Styles[[#This Row],[Font Family]],IF(Table_Styles[[#This Row],[Font Family Default]]&lt;&gt;"",Table_Styles[[#This Row],[Font Family Default]],""))</f>
        <v/>
      </c>
      <c r="G130" s="38"/>
      <c r="H130" s="38"/>
      <c r="I130" s="18" t="str">
        <f>IF(Table_Styles[[#This Row],[Font Size]]&lt;&gt;"",Table_Styles[[#This Row],[Font Size]],IF(Table_Styles[[#This Row],[Font Size Default]]&lt;&gt;"",Table_Styles[[#This Row],[Font Size Default]],""))</f>
        <v/>
      </c>
      <c r="J130" s="38"/>
      <c r="K130" s="38"/>
      <c r="L130" s="18" t="str">
        <f>IF(Table_Styles[[#This Row],[Font Weight]]&lt;&gt;"",Table_Styles[[#This Row],[Font Weight]],IF(Table_Styles[[#This Row],[Font Weight Default]]&lt;&gt;"",Table_Styles[[#This Row],[Font Weight Default]],""))</f>
        <v/>
      </c>
      <c r="M130" s="38"/>
      <c r="N130" s="38"/>
      <c r="O130" s="18" t="str">
        <f>IF(Table_Styles[[#This Row],[Colour]]&lt;&gt;"",Table_Styles[[#This Row],[Colour]],IF(Table_Styles[[#This Row],[Colour Default]]&lt;&gt;"",Table_Styles[[#This Row],[Colour Default]],""))</f>
        <v/>
      </c>
      <c r="P130" s="38"/>
      <c r="Q130" s="38"/>
      <c r="R130" s="18" t="str">
        <f>IF(Table_Styles[[#This Row],[Background]]&lt;&gt;"",Table_Styles[[#This Row],[Background]],IF(Table_Styles[[#This Row],[Background Default]]&lt;&gt;"",Table_Styles[[#This Row],[Background Default]],""))</f>
        <v/>
      </c>
      <c r="S130" s="38"/>
      <c r="T130" s="38"/>
      <c r="U130" s="18" t="str">
        <f>IF(Table_Styles[[#This Row],[Border]]&lt;&gt;"",Table_Styles[[#This Row],[Border]],IF(Table_Styles[[#This Row],[Border Default]]&lt;&gt;"",Table_Styles[[#This Row],[Border Default]],""))</f>
        <v/>
      </c>
      <c r="V130" s="38"/>
      <c r="W130" s="38"/>
      <c r="X130" s="18" t="str">
        <f>IF(Table_Styles[[#This Row],[Border Radius]]&lt;&gt;"",Table_Styles[[#This Row],[Border Radius]],IF(Table_Styles[[#This Row],[Border Radius Default]]&lt;&gt;"",Table_Styles[[#This Row],[Border Radius Default]],""))</f>
        <v/>
      </c>
      <c r="Y130" s="38"/>
      <c r="Z130" s="38"/>
      <c r="AA130" s="18" t="str">
        <f>IF(Table_Styles[[#This Row],[MT]]&lt;&gt;"",Table_Styles[[#This Row],[MT]],IF(Table_Styles[[#This Row],[MT Default]]&lt;&gt;"",Table_Styles[[#This Row],[MT Default]],""))</f>
        <v/>
      </c>
      <c r="AB130" s="38"/>
      <c r="AC130" s="38"/>
      <c r="AD130" s="18" t="str">
        <f>IF(Table_Styles[[#This Row],[MR]]&lt;&gt;"",Table_Styles[[#This Row],[MR]],IF(Table_Styles[[#This Row],[MR Default]]&lt;&gt;"",Table_Styles[[#This Row],[MR Default]],""))</f>
        <v/>
      </c>
      <c r="AE130" s="38"/>
      <c r="AF130" s="38"/>
      <c r="AG130" s="18" t="str">
        <f>IF(Table_Styles[[#This Row],[MB]]&lt;&gt;"",Table_Styles[[#This Row],[MB]],IF(Table_Styles[[#This Row],[MB Default]]&lt;&gt;"",Table_Styles[[#This Row],[MB Default]],""))</f>
        <v/>
      </c>
      <c r="AH130" s="38"/>
      <c r="AI130" s="38"/>
      <c r="AJ130" s="18" t="str">
        <f>IF(Table_Styles[[#This Row],[ML]]&lt;&gt;"",Table_Styles[[#This Row],[ML]],IF(Table_Styles[[#This Row],[ML Default]]&lt;&gt;"",Table_Styles[[#This Row],[ML Default]],""))</f>
        <v/>
      </c>
      <c r="AK130" s="38"/>
      <c r="AL130" s="38"/>
      <c r="AM130" s="18" t="str">
        <f>IF(Table_Styles[[#This Row],[PT]]&lt;&gt;"",Table_Styles[[#This Row],[PT]],IF(Table_Styles[[#This Row],[PT Default]]&lt;&gt;"",Table_Styles[[#This Row],[PT Default]],""))</f>
        <v/>
      </c>
      <c r="AN130" s="38"/>
      <c r="AO130" s="38"/>
      <c r="AP130" s="18" t="str">
        <f>IF(Table_Styles[[#This Row],[PR]]&lt;&gt;"",Table_Styles[[#This Row],[PR]],IF(Table_Styles[[#This Row],[PR Default]]&lt;&gt;"",Table_Styles[[#This Row],[PR Default]],""))</f>
        <v/>
      </c>
      <c r="AQ130" s="38"/>
      <c r="AR130" s="38"/>
      <c r="AS130" s="18" t="str">
        <f>IF(Table_Styles[[#This Row],[PB]]&lt;&gt;"",Table_Styles[[#This Row],[PB]],IF(Table_Styles[[#This Row],[PB Default]]&lt;&gt;"",Table_Styles[[#This Row],[PB Default]],""))</f>
        <v/>
      </c>
      <c r="AT130" s="38"/>
      <c r="AU130" s="38"/>
      <c r="AV130" s="18" t="str">
        <f>IF(Table_Styles[[#This Row],[PL]]&lt;&gt;"",Table_Styles[[#This Row],[PL]],IF(Table_Styles[[#This Row],[PL Default]]&lt;&gt;"",Table_Styles[[#This Row],[PL Default]],""))</f>
        <v/>
      </c>
      <c r="AW130" s="38"/>
      <c r="AX130" s="38"/>
      <c r="AY130" s="18" t="str">
        <f>IF(Table_Styles[[#This Row],[BT]]&lt;&gt;"",Table_Styles[[#This Row],[BT]],IF(Table_Styles[[#This Row],[BT Default]]&lt;&gt;"",Table_Styles[[#This Row],[BT Default]],""))</f>
        <v/>
      </c>
      <c r="AZ130" s="38"/>
      <c r="BA130" s="38"/>
      <c r="BB130" s="18" t="str">
        <f>IF(Table_Styles[[#This Row],[BR]]&lt;&gt;"",Table_Styles[[#This Row],[BR]],IF(Table_Styles[[#This Row],[BR Default]]&lt;&gt;"",Table_Styles[[#This Row],[BR Default]],""))</f>
        <v/>
      </c>
      <c r="BC130" s="38"/>
      <c r="BD130" s="38"/>
      <c r="BE130" s="18" t="str">
        <f>IF(Table_Styles[[#This Row],[BB]]&lt;&gt;"",Table_Styles[[#This Row],[BB]],IF(Table_Styles[[#This Row],[BB Default]]&lt;&gt;"",Table_Styles[[#This Row],[BB Default]],""))</f>
        <v/>
      </c>
      <c r="BF130" s="38"/>
      <c r="BG130" s="38"/>
      <c r="BH130" s="18" t="str">
        <f>IF(Table_Styles[[#This Row],[BL]]&lt;&gt;"",Table_Styles[[#This Row],[BL]],IF(Table_Styles[[#This Row],[BL Default]]&lt;&gt;"",Table_Styles[[#This Row],[BL Default]],""))</f>
        <v/>
      </c>
      <c r="BI130" s="38"/>
      <c r="BJ130" s="38"/>
      <c r="BK130" s="18" t="str">
        <f>IF(Table_Styles[[#This Row],[Width]]&lt;&gt;"",Table_Styles[[#This Row],[Width]],IF(Table_Styles[[#This Row],[Width Default]]&lt;&gt;"",Table_Styles[[#This Row],[Width Default]],""))</f>
        <v/>
      </c>
      <c r="BL130" s="38"/>
      <c r="BM130" s="38"/>
      <c r="BN130" s="18" t="str">
        <f>IF(Table_Styles[[#This Row],[Height]]&lt;&gt;"",Table_Styles[[#This Row],[Height]],IF(Table_Styles[[#This Row],[Height Default]]&lt;&gt;"",Table_Styles[[#This Row],[Height Default]],""))</f>
        <v/>
      </c>
      <c r="BO130" s="18"/>
      <c r="BP130" s="18"/>
      <c r="BQ130" s="18" t="str">
        <f>IF(Table_Styles[[#This Row],[Top]]&lt;&gt;"",Table_Styles[[#This Row],[Top]],IF(Table_Styles[[#This Row],[Top Default]]&lt;&gt;"",Table_Styles[[#This Row],[Top Default]],""))</f>
        <v/>
      </c>
      <c r="BR130" s="18"/>
      <c r="BS130" s="18"/>
      <c r="BT130" s="18" t="str">
        <f>IF(Table_Styles[[#This Row],[Right]]&lt;&gt;"",Table_Styles[[#This Row],[Right]],IF(Table_Styles[[#This Row],[Right Default]]&lt;&gt;"",Table_Styles[[#This Row],[Right Default]],""))</f>
        <v/>
      </c>
      <c r="BU130" s="18"/>
      <c r="BV130" s="18"/>
      <c r="BW130" s="18" t="str">
        <f>IF(Table_Styles[[#This Row],[Bottom]]&lt;&gt;"",Table_Styles[[#This Row],[Bottom]],IF(Table_Styles[[#This Row],[Bottom Default]]&lt;&gt;"",Table_Styles[[#This Row],[Bottom Default]],""))</f>
        <v/>
      </c>
      <c r="BX130" s="18"/>
      <c r="BY130" s="18"/>
      <c r="BZ130" s="18" t="str">
        <f>IF(Table_Styles[[#This Row],[Left]]&lt;&gt;"",Table_Styles[[#This Row],[Left]],IF(Table_Styles[[#This Row],[Left Default]]&lt;&gt;"",Table_Styles[[#This Row],[Left Default]],""))</f>
        <v/>
      </c>
      <c r="CA130" s="38"/>
      <c r="CB130" s="20" t="str">
        <f>IF(AND(Table_Styles[[#This Row],[Selector]]&lt;&gt;"",Table_Styles[[#This Row],[Font Family Used]]&lt;&gt;"",Table_Styles[[#This Row],[Font Weight Used]]&lt;&gt;""),Table_Styles[[#This Row],[Font Family Used]]&amp;" "&amp;Table_Styles[[#This Row],[Font Weight Used]],"")</f>
        <v/>
      </c>
      <c r="CC130" s="20" t="str">
        <f ca="1">IF(AND(Table_Styles[[#This Row],[Selector]],COUNTIF(OFFSET(CC:CC,0,0,ROW()-1,1),"="&amp;Table_Styles[[#This Row],[Font]])=0),Table_Styles[[#This Row],[Font]],"")</f>
        <v/>
      </c>
      <c r="CD130" s="20" t="str">
        <f ca="1">IF(Table_Styles[[#This Row],[Unique Font]]&lt;&gt;"",
"{""fontFamily"":"""&amp;Table_Styles[[#This Row],[Font Family Used]]&amp;""",""fontWeight"":"&amp;Table_Styles[[#This Row],[Font Weight Used]]&amp;"}","")</f>
        <v/>
      </c>
      <c r="CE13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20" t="str">
        <f>IF(AND(Table_Styles[[#This Row],[Selector]]&lt;&gt;"", Table_Styles[[#This Row],[Config Properties]]&lt;&gt;""),
Table_Styles[[#This Row],[Selector]]&amp;" { "&amp;Table_Styles[[#This Row],[Config Properties]]&amp;" }","")</f>
        <v/>
      </c>
      <c r="CG130" s="20" t="str">
        <f xml:space="preserve">
SUBSTITUTE(SUBSTITUTE(SUBSTITUTE(SUBSTITUTE(SUBSTITUTE(SUBSTITUTE(SUBSTITUTE(SUBSTITUTE(Table_Styles[[#This Row],[Config]],
" {","{"),
"{ ","{"),
" }","}"),
"} ","}"),
" ,",","),
", ",","),
" :",":"),
": ",":")</f>
        <v/>
      </c>
    </row>
    <row r="131" spans="2:85" ht="21" customHeight="1">
      <c r="B131" s="92" t="s">
        <v>797</v>
      </c>
      <c r="C131" s="41" t="s">
        <v>863</v>
      </c>
      <c r="D131" s="38"/>
      <c r="E131" s="38"/>
      <c r="F131" s="18" t="str">
        <f>IF(Table_Styles[[#This Row],[Font Family]]&lt;&gt;"",Table_Styles[[#This Row],[Font Family]],IF(Table_Styles[[#This Row],[Font Family Default]]&lt;&gt;"",Table_Styles[[#This Row],[Font Family Default]],""))</f>
        <v/>
      </c>
      <c r="G131" s="38"/>
      <c r="H131" s="38"/>
      <c r="I131" s="18" t="str">
        <f>IF(Table_Styles[[#This Row],[Font Size]]&lt;&gt;"",Table_Styles[[#This Row],[Font Size]],IF(Table_Styles[[#This Row],[Font Size Default]]&lt;&gt;"",Table_Styles[[#This Row],[Font Size Default]],""))</f>
        <v/>
      </c>
      <c r="J131" s="38"/>
      <c r="K131" s="38"/>
      <c r="L131" s="18" t="str">
        <f>IF(Table_Styles[[#This Row],[Font Weight]]&lt;&gt;"",Table_Styles[[#This Row],[Font Weight]],IF(Table_Styles[[#This Row],[Font Weight Default]]&lt;&gt;"",Table_Styles[[#This Row],[Font Weight Default]],""))</f>
        <v/>
      </c>
      <c r="M131" s="38"/>
      <c r="N131" s="38" t="str">
        <f>Colour_Foreground_1</f>
        <v>#2F3132</v>
      </c>
      <c r="O131" s="18" t="str">
        <f>IF(Table_Styles[[#This Row],[Colour]]&lt;&gt;"",Table_Styles[[#This Row],[Colour]],IF(Table_Styles[[#This Row],[Colour Default]]&lt;&gt;"",Table_Styles[[#This Row],[Colour Default]],""))</f>
        <v>#2F3132</v>
      </c>
      <c r="P131" s="38"/>
      <c r="Q131" s="38" t="str">
        <f>Colour_Background_1</f>
        <v>#FFFFFF</v>
      </c>
      <c r="R131" s="18" t="str">
        <f>IF(Table_Styles[[#This Row],[Background]]&lt;&gt;"",Table_Styles[[#This Row],[Background]],IF(Table_Styles[[#This Row],[Background Default]]&lt;&gt;"",Table_Styles[[#This Row],[Background Default]],""))</f>
        <v>#FFFFFF</v>
      </c>
      <c r="S131" s="38"/>
      <c r="T131" s="38"/>
      <c r="U131" s="18" t="str">
        <f>IF(Table_Styles[[#This Row],[Border]]&lt;&gt;"",Table_Styles[[#This Row],[Border]],IF(Table_Styles[[#This Row],[Border Default]]&lt;&gt;"",Table_Styles[[#This Row],[Border Default]],""))</f>
        <v/>
      </c>
      <c r="V131" s="38"/>
      <c r="W131" s="38"/>
      <c r="X131" s="18" t="str">
        <f>IF(Table_Styles[[#This Row],[Border Radius]]&lt;&gt;"",Table_Styles[[#This Row],[Border Radius]],IF(Table_Styles[[#This Row],[Border Radius Default]]&lt;&gt;"",Table_Styles[[#This Row],[Border Radius Default]],""))</f>
        <v/>
      </c>
      <c r="Y131" s="38"/>
      <c r="Z131" s="38"/>
      <c r="AA131" s="18" t="str">
        <f>IF(Table_Styles[[#This Row],[MT]]&lt;&gt;"",Table_Styles[[#This Row],[MT]],IF(Table_Styles[[#This Row],[MT Default]]&lt;&gt;"",Table_Styles[[#This Row],[MT Default]],""))</f>
        <v/>
      </c>
      <c r="AB131" s="38"/>
      <c r="AC131" s="38"/>
      <c r="AD131" s="18" t="str">
        <f>IF(Table_Styles[[#This Row],[MR]]&lt;&gt;"",Table_Styles[[#This Row],[MR]],IF(Table_Styles[[#This Row],[MR Default]]&lt;&gt;"",Table_Styles[[#This Row],[MR Default]],""))</f>
        <v/>
      </c>
      <c r="AE131" s="38"/>
      <c r="AF131" s="38"/>
      <c r="AG131" s="18" t="str">
        <f>IF(Table_Styles[[#This Row],[MB]]&lt;&gt;"",Table_Styles[[#This Row],[MB]],IF(Table_Styles[[#This Row],[MB Default]]&lt;&gt;"",Table_Styles[[#This Row],[MB Default]],""))</f>
        <v/>
      </c>
      <c r="AH131" s="38"/>
      <c r="AI131" s="38"/>
      <c r="AJ131" s="18" t="str">
        <f>IF(Table_Styles[[#This Row],[ML]]&lt;&gt;"",Table_Styles[[#This Row],[ML]],IF(Table_Styles[[#This Row],[ML Default]]&lt;&gt;"",Table_Styles[[#This Row],[ML Default]],""))</f>
        <v/>
      </c>
      <c r="AK131" s="38"/>
      <c r="AL131" s="38"/>
      <c r="AM131" s="18" t="str">
        <f>IF(Table_Styles[[#This Row],[PT]]&lt;&gt;"",Table_Styles[[#This Row],[PT]],IF(Table_Styles[[#This Row],[PT Default]]&lt;&gt;"",Table_Styles[[#This Row],[PT Default]],""))</f>
        <v/>
      </c>
      <c r="AN131" s="38"/>
      <c r="AO131" s="38"/>
      <c r="AP131" s="18" t="str">
        <f>IF(Table_Styles[[#This Row],[PR]]&lt;&gt;"",Table_Styles[[#This Row],[PR]],IF(Table_Styles[[#This Row],[PR Default]]&lt;&gt;"",Table_Styles[[#This Row],[PR Default]],""))</f>
        <v/>
      </c>
      <c r="AQ131" s="38"/>
      <c r="AR131" s="38"/>
      <c r="AS131" s="18" t="str">
        <f>IF(Table_Styles[[#This Row],[PB]]&lt;&gt;"",Table_Styles[[#This Row],[PB]],IF(Table_Styles[[#This Row],[PB Default]]&lt;&gt;"",Table_Styles[[#This Row],[PB Default]],""))</f>
        <v/>
      </c>
      <c r="AT131" s="38"/>
      <c r="AU131" s="38"/>
      <c r="AV131" s="18" t="str">
        <f>IF(Table_Styles[[#This Row],[PL]]&lt;&gt;"",Table_Styles[[#This Row],[PL]],IF(Table_Styles[[#This Row],[PL Default]]&lt;&gt;"",Table_Styles[[#This Row],[PL Default]],""))</f>
        <v/>
      </c>
      <c r="AW131" s="38"/>
      <c r="AX131" s="38"/>
      <c r="AY131" s="18" t="str">
        <f>IF(Table_Styles[[#This Row],[BT]]&lt;&gt;"",Table_Styles[[#This Row],[BT]],IF(Table_Styles[[#This Row],[BT Default]]&lt;&gt;"",Table_Styles[[#This Row],[BT Default]],""))</f>
        <v/>
      </c>
      <c r="AZ131" s="38"/>
      <c r="BA131" s="38"/>
      <c r="BB131" s="18" t="str">
        <f>IF(Table_Styles[[#This Row],[BR]]&lt;&gt;"",Table_Styles[[#This Row],[BR]],IF(Table_Styles[[#This Row],[BR Default]]&lt;&gt;"",Table_Styles[[#This Row],[BR Default]],""))</f>
        <v/>
      </c>
      <c r="BC131" s="38"/>
      <c r="BD131" s="38"/>
      <c r="BE131" s="18" t="str">
        <f>IF(Table_Styles[[#This Row],[BB]]&lt;&gt;"",Table_Styles[[#This Row],[BB]],IF(Table_Styles[[#This Row],[BB Default]]&lt;&gt;"",Table_Styles[[#This Row],[BB Default]],""))</f>
        <v/>
      </c>
      <c r="BF131" s="38"/>
      <c r="BG131" s="38"/>
      <c r="BH131" s="18" t="str">
        <f>IF(Table_Styles[[#This Row],[BL]]&lt;&gt;"",Table_Styles[[#This Row],[BL]],IF(Table_Styles[[#This Row],[BL Default]]&lt;&gt;"",Table_Styles[[#This Row],[BL Default]],""))</f>
        <v/>
      </c>
      <c r="BI131" s="38"/>
      <c r="BJ131" s="38"/>
      <c r="BK131" s="18" t="str">
        <f>IF(Table_Styles[[#This Row],[Width]]&lt;&gt;"",Table_Styles[[#This Row],[Width]],IF(Table_Styles[[#This Row],[Width Default]]&lt;&gt;"",Table_Styles[[#This Row],[Width Default]],""))</f>
        <v/>
      </c>
      <c r="BL131" s="38"/>
      <c r="BM131" s="38"/>
      <c r="BN131" s="18" t="str">
        <f>IF(Table_Styles[[#This Row],[Height]]&lt;&gt;"",Table_Styles[[#This Row],[Height]],IF(Table_Styles[[#This Row],[Height Default]]&lt;&gt;"",Table_Styles[[#This Row],[Height Default]],""))</f>
        <v/>
      </c>
      <c r="BO131" s="18"/>
      <c r="BP131" s="18"/>
      <c r="BQ131" s="18" t="str">
        <f>IF(Table_Styles[[#This Row],[Top]]&lt;&gt;"",Table_Styles[[#This Row],[Top]],IF(Table_Styles[[#This Row],[Top Default]]&lt;&gt;"",Table_Styles[[#This Row],[Top Default]],""))</f>
        <v/>
      </c>
      <c r="BR131" s="18"/>
      <c r="BS131" s="18"/>
      <c r="BT131" s="18" t="str">
        <f>IF(Table_Styles[[#This Row],[Right]]&lt;&gt;"",Table_Styles[[#This Row],[Right]],IF(Table_Styles[[#This Row],[Right Default]]&lt;&gt;"",Table_Styles[[#This Row],[Right Default]],""))</f>
        <v/>
      </c>
      <c r="BU131" s="18"/>
      <c r="BV131" s="18"/>
      <c r="BW131" s="18" t="str">
        <f>IF(Table_Styles[[#This Row],[Bottom]]&lt;&gt;"",Table_Styles[[#This Row],[Bottom]],IF(Table_Styles[[#This Row],[Bottom Default]]&lt;&gt;"",Table_Styles[[#This Row],[Bottom Default]],""))</f>
        <v/>
      </c>
      <c r="BX131" s="18"/>
      <c r="BY131" s="18"/>
      <c r="BZ131" s="18" t="str">
        <f>IF(Table_Styles[[#This Row],[Left]]&lt;&gt;"",Table_Styles[[#This Row],[Left]],IF(Table_Styles[[#This Row],[Left Default]]&lt;&gt;"",Table_Styles[[#This Row],[Left Default]],""))</f>
        <v/>
      </c>
      <c r="CA131" s="38"/>
      <c r="CB131" s="20" t="str">
        <f>IF(AND(Table_Styles[[#This Row],[Selector]]&lt;&gt;"",Table_Styles[[#This Row],[Font Family Used]]&lt;&gt;"",Table_Styles[[#This Row],[Font Weight Used]]&lt;&gt;""),Table_Styles[[#This Row],[Font Family Used]]&amp;" "&amp;Table_Styles[[#This Row],[Font Weight Used]],"")</f>
        <v/>
      </c>
      <c r="CC131" s="20" t="str">
        <f ca="1">IF(AND(Table_Styles[[#This Row],[Selector]],COUNTIF(OFFSET(CC:CC,0,0,ROW()-1,1),"="&amp;Table_Styles[[#This Row],[Font]])=0),Table_Styles[[#This Row],[Font]],"")</f>
        <v/>
      </c>
      <c r="CD131" s="20" t="str">
        <f ca="1">IF(Table_Styles[[#This Row],[Unique Font]]&lt;&gt;"",
"{""fontFamily"":"""&amp;Table_Styles[[#This Row],[Font Family Used]]&amp;""",""fontWeight"":"&amp;Table_Styles[[#This Row],[Font Weight Used]]&amp;"}","")</f>
        <v/>
      </c>
      <c r="CE13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#2F3132;background: #FFFFFF</v>
      </c>
      <c r="CF131" s="20" t="str">
        <f>IF(AND(Table_Styles[[#This Row],[Selector]]&lt;&gt;"", Table_Styles[[#This Row],[Config Properties]]&lt;&gt;""),
Table_Styles[[#This Row],[Selector]]&amp;" { "&amp;Table_Styles[[#This Row],[Config Properties]]&amp;" }","")</f>
        <v>#sidebar .header nav .btn.btn-secondary { color: #2F3132;background: #FFFFFF }</v>
      </c>
      <c r="CG131" s="20" t="str">
        <f xml:space="preserve">
SUBSTITUTE(SUBSTITUTE(SUBSTITUTE(SUBSTITUTE(SUBSTITUTE(SUBSTITUTE(SUBSTITUTE(SUBSTITUTE(Table_Styles[[#This Row],[Config]],
" {","{"),
"{ ","{"),
" }","}"),
"} ","}"),
" ,",","),
", ",","),
" :",":"),
": ",":")</f>
        <v>#sidebar .header nav .btn.btn-secondary{color:#2F3132;background:#FFFFFF}</v>
      </c>
    </row>
    <row r="132" spans="2:85" ht="21" customHeight="1">
      <c r="B132" s="92" t="s">
        <v>799</v>
      </c>
      <c r="C132" s="41" t="s">
        <v>864</v>
      </c>
      <c r="D132" s="38"/>
      <c r="E132" s="38"/>
      <c r="F132" s="18" t="str">
        <f>IF(Table_Styles[[#This Row],[Font Family]]&lt;&gt;"",Table_Styles[[#This Row],[Font Family]],IF(Table_Styles[[#This Row],[Font Family Default]]&lt;&gt;"",Table_Styles[[#This Row],[Font Family Default]],""))</f>
        <v/>
      </c>
      <c r="G132" s="38"/>
      <c r="H132" s="38"/>
      <c r="I132" s="18" t="str">
        <f>IF(Table_Styles[[#This Row],[Font Size]]&lt;&gt;"",Table_Styles[[#This Row],[Font Size]],IF(Table_Styles[[#This Row],[Font Size Default]]&lt;&gt;"",Table_Styles[[#This Row],[Font Size Default]],""))</f>
        <v/>
      </c>
      <c r="J132" s="38"/>
      <c r="K132" s="38"/>
      <c r="L132" s="18" t="str">
        <f>IF(Table_Styles[[#This Row],[Font Weight]]&lt;&gt;"",Table_Styles[[#This Row],[Font Weight]],IF(Table_Styles[[#This Row],[Font Weight Default]]&lt;&gt;"",Table_Styles[[#This Row],[Font Weight Default]],""))</f>
        <v/>
      </c>
      <c r="M132" s="38"/>
      <c r="N132" s="38"/>
      <c r="O132" s="18" t="str">
        <f>IF(Table_Styles[[#This Row],[Colour]]&lt;&gt;"",Table_Styles[[#This Row],[Colour]],IF(Table_Styles[[#This Row],[Colour Default]]&lt;&gt;"",Table_Styles[[#This Row],[Colour Default]],""))</f>
        <v/>
      </c>
      <c r="P132" s="38"/>
      <c r="Q132" s="38"/>
      <c r="R132" s="18" t="str">
        <f>IF(Table_Styles[[#This Row],[Background]]&lt;&gt;"",Table_Styles[[#This Row],[Background]],IF(Table_Styles[[#This Row],[Background Default]]&lt;&gt;"",Table_Styles[[#This Row],[Background Default]],""))</f>
        <v/>
      </c>
      <c r="S132" s="38"/>
      <c r="T132" s="38"/>
      <c r="U132" s="18" t="str">
        <f>IF(Table_Styles[[#This Row],[Border]]&lt;&gt;"",Table_Styles[[#This Row],[Border]],IF(Table_Styles[[#This Row],[Border Default]]&lt;&gt;"",Table_Styles[[#This Row],[Border Default]],""))</f>
        <v/>
      </c>
      <c r="V132" s="38"/>
      <c r="W132" s="38"/>
      <c r="X132" s="18" t="str">
        <f>IF(Table_Styles[[#This Row],[Border Radius]]&lt;&gt;"",Table_Styles[[#This Row],[Border Radius]],IF(Table_Styles[[#This Row],[Border Radius Default]]&lt;&gt;"",Table_Styles[[#This Row],[Border Radius Default]],""))</f>
        <v/>
      </c>
      <c r="Y132" s="38"/>
      <c r="Z132" s="38"/>
      <c r="AA132" s="18" t="str">
        <f>IF(Table_Styles[[#This Row],[MT]]&lt;&gt;"",Table_Styles[[#This Row],[MT]],IF(Table_Styles[[#This Row],[MT Default]]&lt;&gt;"",Table_Styles[[#This Row],[MT Default]],""))</f>
        <v/>
      </c>
      <c r="AB132" s="38"/>
      <c r="AC132" s="38"/>
      <c r="AD132" s="18" t="str">
        <f>IF(Table_Styles[[#This Row],[MR]]&lt;&gt;"",Table_Styles[[#This Row],[MR]],IF(Table_Styles[[#This Row],[MR Default]]&lt;&gt;"",Table_Styles[[#This Row],[MR Default]],""))</f>
        <v/>
      </c>
      <c r="AE132" s="38"/>
      <c r="AF132" s="38"/>
      <c r="AG132" s="18" t="str">
        <f>IF(Table_Styles[[#This Row],[MB]]&lt;&gt;"",Table_Styles[[#This Row],[MB]],IF(Table_Styles[[#This Row],[MB Default]]&lt;&gt;"",Table_Styles[[#This Row],[MB Default]],""))</f>
        <v/>
      </c>
      <c r="AH132" s="38"/>
      <c r="AI132" s="38"/>
      <c r="AJ132" s="18" t="str">
        <f>IF(Table_Styles[[#This Row],[ML]]&lt;&gt;"",Table_Styles[[#This Row],[ML]],IF(Table_Styles[[#This Row],[ML Default]]&lt;&gt;"",Table_Styles[[#This Row],[ML Default]],""))</f>
        <v/>
      </c>
      <c r="AK132" s="38"/>
      <c r="AL132" s="38"/>
      <c r="AM132" s="18" t="str">
        <f>IF(Table_Styles[[#This Row],[PT]]&lt;&gt;"",Table_Styles[[#This Row],[PT]],IF(Table_Styles[[#This Row],[PT Default]]&lt;&gt;"",Table_Styles[[#This Row],[PT Default]],""))</f>
        <v/>
      </c>
      <c r="AN132" s="38"/>
      <c r="AO132" s="38"/>
      <c r="AP132" s="18" t="str">
        <f>IF(Table_Styles[[#This Row],[PR]]&lt;&gt;"",Table_Styles[[#This Row],[PR]],IF(Table_Styles[[#This Row],[PR Default]]&lt;&gt;"",Table_Styles[[#This Row],[PR Default]],""))</f>
        <v/>
      </c>
      <c r="AQ132" s="38"/>
      <c r="AR132" s="38"/>
      <c r="AS132" s="18" t="str">
        <f>IF(Table_Styles[[#This Row],[PB]]&lt;&gt;"",Table_Styles[[#This Row],[PB]],IF(Table_Styles[[#This Row],[PB Default]]&lt;&gt;"",Table_Styles[[#This Row],[PB Default]],""))</f>
        <v/>
      </c>
      <c r="AT132" s="38"/>
      <c r="AU132" s="38"/>
      <c r="AV132" s="18" t="str">
        <f>IF(Table_Styles[[#This Row],[PL]]&lt;&gt;"",Table_Styles[[#This Row],[PL]],IF(Table_Styles[[#This Row],[PL Default]]&lt;&gt;"",Table_Styles[[#This Row],[PL Default]],""))</f>
        <v/>
      </c>
      <c r="AW132" s="38"/>
      <c r="AX132" s="38"/>
      <c r="AY132" s="18" t="str">
        <f>IF(Table_Styles[[#This Row],[BT]]&lt;&gt;"",Table_Styles[[#This Row],[BT]],IF(Table_Styles[[#This Row],[BT Default]]&lt;&gt;"",Table_Styles[[#This Row],[BT Default]],""))</f>
        <v/>
      </c>
      <c r="AZ132" s="38"/>
      <c r="BA132" s="38"/>
      <c r="BB132" s="18" t="str">
        <f>IF(Table_Styles[[#This Row],[BR]]&lt;&gt;"",Table_Styles[[#This Row],[BR]],IF(Table_Styles[[#This Row],[BR Default]]&lt;&gt;"",Table_Styles[[#This Row],[BR Default]],""))</f>
        <v/>
      </c>
      <c r="BC132" s="38"/>
      <c r="BD132" s="38"/>
      <c r="BE132" s="18" t="str">
        <f>IF(Table_Styles[[#This Row],[BB]]&lt;&gt;"",Table_Styles[[#This Row],[BB]],IF(Table_Styles[[#This Row],[BB Default]]&lt;&gt;"",Table_Styles[[#This Row],[BB Default]],""))</f>
        <v/>
      </c>
      <c r="BF132" s="38"/>
      <c r="BG132" s="38"/>
      <c r="BH132" s="18" t="str">
        <f>IF(Table_Styles[[#This Row],[BL]]&lt;&gt;"",Table_Styles[[#This Row],[BL]],IF(Table_Styles[[#This Row],[BL Default]]&lt;&gt;"",Table_Styles[[#This Row],[BL Default]],""))</f>
        <v/>
      </c>
      <c r="BI132" s="38"/>
      <c r="BJ132" s="38"/>
      <c r="BK132" s="18" t="str">
        <f>IF(Table_Styles[[#This Row],[Width]]&lt;&gt;"",Table_Styles[[#This Row],[Width]],IF(Table_Styles[[#This Row],[Width Default]]&lt;&gt;"",Table_Styles[[#This Row],[Width Default]],""))</f>
        <v/>
      </c>
      <c r="BL132" s="38"/>
      <c r="BM132" s="38"/>
      <c r="BN132" s="18" t="str">
        <f>IF(Table_Styles[[#This Row],[Height]]&lt;&gt;"",Table_Styles[[#This Row],[Height]],IF(Table_Styles[[#This Row],[Height Default]]&lt;&gt;"",Table_Styles[[#This Row],[Height Default]],""))</f>
        <v/>
      </c>
      <c r="BO132" s="18"/>
      <c r="BP132" s="18"/>
      <c r="BQ132" s="18" t="str">
        <f>IF(Table_Styles[[#This Row],[Top]]&lt;&gt;"",Table_Styles[[#This Row],[Top]],IF(Table_Styles[[#This Row],[Top Default]]&lt;&gt;"",Table_Styles[[#This Row],[Top Default]],""))</f>
        <v/>
      </c>
      <c r="BR132" s="18"/>
      <c r="BS132" s="18"/>
      <c r="BT132" s="18" t="str">
        <f>IF(Table_Styles[[#This Row],[Right]]&lt;&gt;"",Table_Styles[[#This Row],[Right]],IF(Table_Styles[[#This Row],[Right Default]]&lt;&gt;"",Table_Styles[[#This Row],[Right Default]],""))</f>
        <v/>
      </c>
      <c r="BU132" s="18"/>
      <c r="BV132" s="18"/>
      <c r="BW132" s="18" t="str">
        <f>IF(Table_Styles[[#This Row],[Bottom]]&lt;&gt;"",Table_Styles[[#This Row],[Bottom]],IF(Table_Styles[[#This Row],[Bottom Default]]&lt;&gt;"",Table_Styles[[#This Row],[Bottom Default]],""))</f>
        <v/>
      </c>
      <c r="BX132" s="18"/>
      <c r="BY132" s="18"/>
      <c r="BZ132" s="18" t="str">
        <f>IF(Table_Styles[[#This Row],[Left]]&lt;&gt;"",Table_Styles[[#This Row],[Left]],IF(Table_Styles[[#This Row],[Left Default]]&lt;&gt;"",Table_Styles[[#This Row],[Left Default]],""))</f>
        <v/>
      </c>
      <c r="CA132" s="38"/>
      <c r="CB132" s="20" t="str">
        <f>IF(AND(Table_Styles[[#This Row],[Selector]]&lt;&gt;"",Table_Styles[[#This Row],[Font Family Used]]&lt;&gt;"",Table_Styles[[#This Row],[Font Weight Used]]&lt;&gt;""),Table_Styles[[#This Row],[Font Family Used]]&amp;" "&amp;Table_Styles[[#This Row],[Font Weight Used]],"")</f>
        <v/>
      </c>
      <c r="CC132" s="20" t="str">
        <f ca="1">IF(AND(Table_Styles[[#This Row],[Selector]],COUNTIF(OFFSET(CC:CC,0,0,ROW()-1,1),"="&amp;Table_Styles[[#This Row],[Font]])=0),Table_Styles[[#This Row],[Font]],"")</f>
        <v/>
      </c>
      <c r="CD132" s="20" t="str">
        <f ca="1">IF(Table_Styles[[#This Row],[Unique Font]]&lt;&gt;"",
"{""fontFamily"":"""&amp;Table_Styles[[#This Row],[Font Family Used]]&amp;""",""fontWeight"":"&amp;Table_Styles[[#This Row],[Font Weight Used]]&amp;"}","")</f>
        <v/>
      </c>
      <c r="CE13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2" s="20" t="str">
        <f>IF(AND(Table_Styles[[#This Row],[Selector]]&lt;&gt;"", Table_Styles[[#This Row],[Config Properties]]&lt;&gt;""),
Table_Styles[[#This Row],[Selector]]&amp;" { "&amp;Table_Styles[[#This Row],[Config Properties]]&amp;" }","")</f>
        <v/>
      </c>
      <c r="CG132" s="20" t="str">
        <f xml:space="preserve">
SUBSTITUTE(SUBSTITUTE(SUBSTITUTE(SUBSTITUTE(SUBSTITUTE(SUBSTITUTE(SUBSTITUTE(SUBSTITUTE(Table_Styles[[#This Row],[Config]],
" {","{"),
"{ ","{"),
" }","}"),
"} ","}"),
" ,",","),
", ",","),
" :",":"),
": ",":")</f>
        <v/>
      </c>
    </row>
    <row r="133" spans="2:85" ht="21" customHeight="1">
      <c r="B133" s="92" t="s">
        <v>801</v>
      </c>
      <c r="C133" s="41" t="s">
        <v>865</v>
      </c>
      <c r="D133" s="38"/>
      <c r="E133" s="38"/>
      <c r="F133" s="18" t="str">
        <f>IF(Table_Styles[[#This Row],[Font Family]]&lt;&gt;"",Table_Styles[[#This Row],[Font Family]],IF(Table_Styles[[#This Row],[Font Family Default]]&lt;&gt;"",Table_Styles[[#This Row],[Font Family Default]],""))</f>
        <v/>
      </c>
      <c r="G133" s="38"/>
      <c r="H133" s="38"/>
      <c r="I133" s="18" t="str">
        <f>IF(Table_Styles[[#This Row],[Font Size]]&lt;&gt;"",Table_Styles[[#This Row],[Font Size]],IF(Table_Styles[[#This Row],[Font Size Default]]&lt;&gt;"",Table_Styles[[#This Row],[Font Size Default]],""))</f>
        <v/>
      </c>
      <c r="J133" s="38"/>
      <c r="K133" s="38"/>
      <c r="L133" s="18" t="str">
        <f>IF(Table_Styles[[#This Row],[Font Weight]]&lt;&gt;"",Table_Styles[[#This Row],[Font Weight]],IF(Table_Styles[[#This Row],[Font Weight Default]]&lt;&gt;"",Table_Styles[[#This Row],[Font Weight Default]],""))</f>
        <v/>
      </c>
      <c r="M133" s="38"/>
      <c r="N133" s="38"/>
      <c r="O133" s="18" t="str">
        <f>IF(Table_Styles[[#This Row],[Colour]]&lt;&gt;"",Table_Styles[[#This Row],[Colour]],IF(Table_Styles[[#This Row],[Colour Default]]&lt;&gt;"",Table_Styles[[#This Row],[Colour Default]],""))</f>
        <v/>
      </c>
      <c r="P133" s="38"/>
      <c r="Q133" s="38"/>
      <c r="R133" s="18" t="str">
        <f>IF(Table_Styles[[#This Row],[Background]]&lt;&gt;"",Table_Styles[[#This Row],[Background]],IF(Table_Styles[[#This Row],[Background Default]]&lt;&gt;"",Table_Styles[[#This Row],[Background Default]],""))</f>
        <v/>
      </c>
      <c r="S133" s="38"/>
      <c r="T133" s="38"/>
      <c r="U133" s="18" t="str">
        <f>IF(Table_Styles[[#This Row],[Border]]&lt;&gt;"",Table_Styles[[#This Row],[Border]],IF(Table_Styles[[#This Row],[Border Default]]&lt;&gt;"",Table_Styles[[#This Row],[Border Default]],""))</f>
        <v/>
      </c>
      <c r="V133" s="38"/>
      <c r="W133" s="38"/>
      <c r="X133" s="18" t="str">
        <f>IF(Table_Styles[[#This Row],[Border Radius]]&lt;&gt;"",Table_Styles[[#This Row],[Border Radius]],IF(Table_Styles[[#This Row],[Border Radius Default]]&lt;&gt;"",Table_Styles[[#This Row],[Border Radius Default]],""))</f>
        <v/>
      </c>
      <c r="Y133" s="38"/>
      <c r="Z133" s="38"/>
      <c r="AA133" s="18" t="str">
        <f>IF(Table_Styles[[#This Row],[MT]]&lt;&gt;"",Table_Styles[[#This Row],[MT]],IF(Table_Styles[[#This Row],[MT Default]]&lt;&gt;"",Table_Styles[[#This Row],[MT Default]],""))</f>
        <v/>
      </c>
      <c r="AB133" s="38"/>
      <c r="AC133" s="38"/>
      <c r="AD133" s="18" t="str">
        <f>IF(Table_Styles[[#This Row],[MR]]&lt;&gt;"",Table_Styles[[#This Row],[MR]],IF(Table_Styles[[#This Row],[MR Default]]&lt;&gt;"",Table_Styles[[#This Row],[MR Default]],""))</f>
        <v/>
      </c>
      <c r="AE133" s="38"/>
      <c r="AF133" s="38"/>
      <c r="AG133" s="18" t="str">
        <f>IF(Table_Styles[[#This Row],[MB]]&lt;&gt;"",Table_Styles[[#This Row],[MB]],IF(Table_Styles[[#This Row],[MB Default]]&lt;&gt;"",Table_Styles[[#This Row],[MB Default]],""))</f>
        <v/>
      </c>
      <c r="AH133" s="38"/>
      <c r="AI133" s="38"/>
      <c r="AJ133" s="18" t="str">
        <f>IF(Table_Styles[[#This Row],[ML]]&lt;&gt;"",Table_Styles[[#This Row],[ML]],IF(Table_Styles[[#This Row],[ML Default]]&lt;&gt;"",Table_Styles[[#This Row],[ML Default]],""))</f>
        <v/>
      </c>
      <c r="AK133" s="38"/>
      <c r="AL133" s="38"/>
      <c r="AM133" s="18" t="str">
        <f>IF(Table_Styles[[#This Row],[PT]]&lt;&gt;"",Table_Styles[[#This Row],[PT]],IF(Table_Styles[[#This Row],[PT Default]]&lt;&gt;"",Table_Styles[[#This Row],[PT Default]],""))</f>
        <v/>
      </c>
      <c r="AN133" s="38"/>
      <c r="AO133" s="38"/>
      <c r="AP133" s="18" t="str">
        <f>IF(Table_Styles[[#This Row],[PR]]&lt;&gt;"",Table_Styles[[#This Row],[PR]],IF(Table_Styles[[#This Row],[PR Default]]&lt;&gt;"",Table_Styles[[#This Row],[PR Default]],""))</f>
        <v/>
      </c>
      <c r="AQ133" s="38"/>
      <c r="AR133" s="38"/>
      <c r="AS133" s="18" t="str">
        <f>IF(Table_Styles[[#This Row],[PB]]&lt;&gt;"",Table_Styles[[#This Row],[PB]],IF(Table_Styles[[#This Row],[PB Default]]&lt;&gt;"",Table_Styles[[#This Row],[PB Default]],""))</f>
        <v/>
      </c>
      <c r="AT133" s="38"/>
      <c r="AU133" s="38"/>
      <c r="AV133" s="18" t="str">
        <f>IF(Table_Styles[[#This Row],[PL]]&lt;&gt;"",Table_Styles[[#This Row],[PL]],IF(Table_Styles[[#This Row],[PL Default]]&lt;&gt;"",Table_Styles[[#This Row],[PL Default]],""))</f>
        <v/>
      </c>
      <c r="AW133" s="38"/>
      <c r="AX133" s="38"/>
      <c r="AY133" s="18" t="str">
        <f>IF(Table_Styles[[#This Row],[BT]]&lt;&gt;"",Table_Styles[[#This Row],[BT]],IF(Table_Styles[[#This Row],[BT Default]]&lt;&gt;"",Table_Styles[[#This Row],[BT Default]],""))</f>
        <v/>
      </c>
      <c r="AZ133" s="38"/>
      <c r="BA133" s="38"/>
      <c r="BB133" s="18" t="str">
        <f>IF(Table_Styles[[#This Row],[BR]]&lt;&gt;"",Table_Styles[[#This Row],[BR]],IF(Table_Styles[[#This Row],[BR Default]]&lt;&gt;"",Table_Styles[[#This Row],[BR Default]],""))</f>
        <v/>
      </c>
      <c r="BC133" s="38"/>
      <c r="BD133" s="38"/>
      <c r="BE133" s="18" t="str">
        <f>IF(Table_Styles[[#This Row],[BB]]&lt;&gt;"",Table_Styles[[#This Row],[BB]],IF(Table_Styles[[#This Row],[BB Default]]&lt;&gt;"",Table_Styles[[#This Row],[BB Default]],""))</f>
        <v/>
      </c>
      <c r="BF133" s="38"/>
      <c r="BG133" s="38"/>
      <c r="BH133" s="18" t="str">
        <f>IF(Table_Styles[[#This Row],[BL]]&lt;&gt;"",Table_Styles[[#This Row],[BL]],IF(Table_Styles[[#This Row],[BL Default]]&lt;&gt;"",Table_Styles[[#This Row],[BL Default]],""))</f>
        <v/>
      </c>
      <c r="BI133" s="38"/>
      <c r="BJ133" s="38"/>
      <c r="BK133" s="18" t="str">
        <f>IF(Table_Styles[[#This Row],[Width]]&lt;&gt;"",Table_Styles[[#This Row],[Width]],IF(Table_Styles[[#This Row],[Width Default]]&lt;&gt;"",Table_Styles[[#This Row],[Width Default]],""))</f>
        <v/>
      </c>
      <c r="BL133" s="38"/>
      <c r="BM133" s="38"/>
      <c r="BN133" s="18" t="str">
        <f>IF(Table_Styles[[#This Row],[Height]]&lt;&gt;"",Table_Styles[[#This Row],[Height]],IF(Table_Styles[[#This Row],[Height Default]]&lt;&gt;"",Table_Styles[[#This Row],[Height Default]],""))</f>
        <v/>
      </c>
      <c r="BO133" s="18"/>
      <c r="BP133" s="18"/>
      <c r="BQ133" s="18" t="str">
        <f>IF(Table_Styles[[#This Row],[Top]]&lt;&gt;"",Table_Styles[[#This Row],[Top]],IF(Table_Styles[[#This Row],[Top Default]]&lt;&gt;"",Table_Styles[[#This Row],[Top Default]],""))</f>
        <v/>
      </c>
      <c r="BR133" s="18"/>
      <c r="BS133" s="18"/>
      <c r="BT133" s="18" t="str">
        <f>IF(Table_Styles[[#This Row],[Right]]&lt;&gt;"",Table_Styles[[#This Row],[Right]],IF(Table_Styles[[#This Row],[Right Default]]&lt;&gt;"",Table_Styles[[#This Row],[Right Default]],""))</f>
        <v/>
      </c>
      <c r="BU133" s="18"/>
      <c r="BV133" s="18"/>
      <c r="BW133" s="18" t="str">
        <f>IF(Table_Styles[[#This Row],[Bottom]]&lt;&gt;"",Table_Styles[[#This Row],[Bottom]],IF(Table_Styles[[#This Row],[Bottom Default]]&lt;&gt;"",Table_Styles[[#This Row],[Bottom Default]],""))</f>
        <v/>
      </c>
      <c r="BX133" s="18"/>
      <c r="BY133" s="18"/>
      <c r="BZ133" s="18" t="str">
        <f>IF(Table_Styles[[#This Row],[Left]]&lt;&gt;"",Table_Styles[[#This Row],[Left]],IF(Table_Styles[[#This Row],[Left Default]]&lt;&gt;"",Table_Styles[[#This Row],[Left Default]],""))</f>
        <v/>
      </c>
      <c r="CA133" s="38"/>
      <c r="CB133" s="20" t="str">
        <f>IF(AND(Table_Styles[[#This Row],[Selector]]&lt;&gt;"",Table_Styles[[#This Row],[Font Family Used]]&lt;&gt;"",Table_Styles[[#This Row],[Font Weight Used]]&lt;&gt;""),Table_Styles[[#This Row],[Font Family Used]]&amp;" "&amp;Table_Styles[[#This Row],[Font Weight Used]],"")</f>
        <v/>
      </c>
      <c r="CC133" s="20" t="str">
        <f ca="1">IF(AND(Table_Styles[[#This Row],[Selector]],COUNTIF(OFFSET(CC:CC,0,0,ROW()-1,1),"="&amp;Table_Styles[[#This Row],[Font]])=0),Table_Styles[[#This Row],[Font]],"")</f>
        <v/>
      </c>
      <c r="CD133" s="20" t="str">
        <f ca="1">IF(Table_Styles[[#This Row],[Unique Font]]&lt;&gt;"",
"{""fontFamily"":"""&amp;Table_Styles[[#This Row],[Font Family Used]]&amp;""",""fontWeight"":"&amp;Table_Styles[[#This Row],[Font Weight Used]]&amp;"}","")</f>
        <v/>
      </c>
      <c r="CE13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20" t="str">
        <f>IF(AND(Table_Styles[[#This Row],[Selector]]&lt;&gt;"", Table_Styles[[#This Row],[Config Properties]]&lt;&gt;""),
Table_Styles[[#This Row],[Selector]]&amp;" { "&amp;Table_Styles[[#This Row],[Config Properties]]&amp;" }","")</f>
        <v/>
      </c>
      <c r="CG133" s="20" t="str">
        <f xml:space="preserve">
SUBSTITUTE(SUBSTITUTE(SUBSTITUTE(SUBSTITUTE(SUBSTITUTE(SUBSTITUTE(SUBSTITUTE(SUBSTITUTE(Table_Styles[[#This Row],[Config]],
" {","{"),
"{ ","{"),
" }","}"),
"} ","}"),
" ,",","),
", ",","),
" :",":"),
": ",":")</f>
        <v/>
      </c>
    </row>
    <row r="134" spans="2:85" ht="29.25" thickBot="1">
      <c r="B134" s="21" t="s">
        <v>816</v>
      </c>
      <c r="C134" s="21"/>
      <c r="D134" s="21"/>
      <c r="E134" s="21"/>
      <c r="F134" s="21" t="str">
        <f>IF(Table_Styles[[#This Row],[Font Family]]&lt;&gt;"",Table_Styles[[#This Row],[Font Family]],IF(Table_Styles[[#This Row],[Font Family Default]]&lt;&gt;"",Table_Styles[[#This Row],[Font Family Default]],""))</f>
        <v/>
      </c>
      <c r="G134" s="21"/>
      <c r="H134" s="21"/>
      <c r="I134" s="21" t="str">
        <f>IF(Table_Styles[[#This Row],[Font Size]]&lt;&gt;"",Table_Styles[[#This Row],[Font Size]],IF(Table_Styles[[#This Row],[Font Size Default]]&lt;&gt;"",Table_Styles[[#This Row],[Font Size Default]],""))</f>
        <v/>
      </c>
      <c r="J134" s="21"/>
      <c r="K134" s="21"/>
      <c r="L134" s="21" t="str">
        <f>IF(Table_Styles[[#This Row],[Font Weight]]&lt;&gt;"",Table_Styles[[#This Row],[Font Weight]],IF(Table_Styles[[#This Row],[Font Weight Default]]&lt;&gt;"",Table_Styles[[#This Row],[Font Weight Default]],""))</f>
        <v/>
      </c>
      <c r="M134" s="21"/>
      <c r="N134" s="21"/>
      <c r="O134" s="21" t="str">
        <f>IF(Table_Styles[[#This Row],[Colour]]&lt;&gt;"",Table_Styles[[#This Row],[Colour]],IF(Table_Styles[[#This Row],[Colour Default]]&lt;&gt;"",Table_Styles[[#This Row],[Colour Default]],""))</f>
        <v/>
      </c>
      <c r="P134" s="21"/>
      <c r="Q134" s="21"/>
      <c r="R134" s="21" t="str">
        <f>IF(Table_Styles[[#This Row],[Background]]&lt;&gt;"",Table_Styles[[#This Row],[Background]],IF(Table_Styles[[#This Row],[Background Default]]&lt;&gt;"",Table_Styles[[#This Row],[Background Default]],""))</f>
        <v/>
      </c>
      <c r="S134" s="21"/>
      <c r="T134" s="21"/>
      <c r="U134" s="21" t="str">
        <f>IF(Table_Styles[[#This Row],[Border]]&lt;&gt;"",Table_Styles[[#This Row],[Border]],IF(Table_Styles[[#This Row],[Border Default]]&lt;&gt;"",Table_Styles[[#This Row],[Border Default]],""))</f>
        <v/>
      </c>
      <c r="V134" s="21"/>
      <c r="W134" s="21"/>
      <c r="X134" s="21" t="str">
        <f>IF(Table_Styles[[#This Row],[Border Radius]]&lt;&gt;"",Table_Styles[[#This Row],[Border Radius]],IF(Table_Styles[[#This Row],[Border Radius Default]]&lt;&gt;"",Table_Styles[[#This Row],[Border Radius Default]],""))</f>
        <v/>
      </c>
      <c r="Y134" s="21"/>
      <c r="Z134" s="21"/>
      <c r="AA134" s="21" t="str">
        <f>IF(Table_Styles[[#This Row],[MT]]&lt;&gt;"",Table_Styles[[#This Row],[MT]],IF(Table_Styles[[#This Row],[MT Default]]&lt;&gt;"",Table_Styles[[#This Row],[MT Default]],""))</f>
        <v/>
      </c>
      <c r="AB134" s="21"/>
      <c r="AC134" s="21"/>
      <c r="AD134" s="21" t="str">
        <f>IF(Table_Styles[[#This Row],[MR]]&lt;&gt;"",Table_Styles[[#This Row],[MR]],IF(Table_Styles[[#This Row],[MR Default]]&lt;&gt;"",Table_Styles[[#This Row],[MR Default]],""))</f>
        <v/>
      </c>
      <c r="AE134" s="21"/>
      <c r="AF134" s="21"/>
      <c r="AG134" s="21" t="str">
        <f>IF(Table_Styles[[#This Row],[MB]]&lt;&gt;"",Table_Styles[[#This Row],[MB]],IF(Table_Styles[[#This Row],[MB Default]]&lt;&gt;"",Table_Styles[[#This Row],[MB Default]],""))</f>
        <v/>
      </c>
      <c r="AH134" s="21"/>
      <c r="AI134" s="21"/>
      <c r="AJ134" s="21" t="str">
        <f>IF(Table_Styles[[#This Row],[ML]]&lt;&gt;"",Table_Styles[[#This Row],[ML]],IF(Table_Styles[[#This Row],[ML Default]]&lt;&gt;"",Table_Styles[[#This Row],[ML Default]],""))</f>
        <v/>
      </c>
      <c r="AK134" s="21"/>
      <c r="AL134" s="21"/>
      <c r="AM134" s="21" t="str">
        <f>IF(Table_Styles[[#This Row],[PT]]&lt;&gt;"",Table_Styles[[#This Row],[PT]],IF(Table_Styles[[#This Row],[PT Default]]&lt;&gt;"",Table_Styles[[#This Row],[PT Default]],""))</f>
        <v/>
      </c>
      <c r="AN134" s="21"/>
      <c r="AO134" s="21"/>
      <c r="AP134" s="21" t="str">
        <f>IF(Table_Styles[[#This Row],[PR]]&lt;&gt;"",Table_Styles[[#This Row],[PR]],IF(Table_Styles[[#This Row],[PR Default]]&lt;&gt;"",Table_Styles[[#This Row],[PR Default]],""))</f>
        <v/>
      </c>
      <c r="AQ134" s="21"/>
      <c r="AR134" s="21"/>
      <c r="AS134" s="21" t="str">
        <f>IF(Table_Styles[[#This Row],[PB]]&lt;&gt;"",Table_Styles[[#This Row],[PB]],IF(Table_Styles[[#This Row],[PB Default]]&lt;&gt;"",Table_Styles[[#This Row],[PB Default]],""))</f>
        <v/>
      </c>
      <c r="AT134" s="21"/>
      <c r="AU134" s="21"/>
      <c r="AV134" s="21" t="str">
        <f>IF(Table_Styles[[#This Row],[PL]]&lt;&gt;"",Table_Styles[[#This Row],[PL]],IF(Table_Styles[[#This Row],[PL Default]]&lt;&gt;"",Table_Styles[[#This Row],[PL Default]],""))</f>
        <v/>
      </c>
      <c r="AW134" s="21"/>
      <c r="AX134" s="21"/>
      <c r="AY134" s="21" t="str">
        <f>IF(Table_Styles[[#This Row],[BT]]&lt;&gt;"",Table_Styles[[#This Row],[BT]],IF(Table_Styles[[#This Row],[BT Default]]&lt;&gt;"",Table_Styles[[#This Row],[BT Default]],""))</f>
        <v/>
      </c>
      <c r="AZ134" s="21"/>
      <c r="BA134" s="21"/>
      <c r="BB134" s="21" t="str">
        <f>IF(Table_Styles[[#This Row],[BR]]&lt;&gt;"",Table_Styles[[#This Row],[BR]],IF(Table_Styles[[#This Row],[BR Default]]&lt;&gt;"",Table_Styles[[#This Row],[BR Default]],""))</f>
        <v/>
      </c>
      <c r="BC134" s="21"/>
      <c r="BD134" s="21"/>
      <c r="BE134" s="21" t="str">
        <f>IF(Table_Styles[[#This Row],[BB]]&lt;&gt;"",Table_Styles[[#This Row],[BB]],IF(Table_Styles[[#This Row],[BB Default]]&lt;&gt;"",Table_Styles[[#This Row],[BB Default]],""))</f>
        <v/>
      </c>
      <c r="BF134" s="21"/>
      <c r="BG134" s="21"/>
      <c r="BH134" s="21" t="str">
        <f>IF(Table_Styles[[#This Row],[BL]]&lt;&gt;"",Table_Styles[[#This Row],[BL]],IF(Table_Styles[[#This Row],[BL Default]]&lt;&gt;"",Table_Styles[[#This Row],[BL Default]],""))</f>
        <v/>
      </c>
      <c r="BI134" s="21"/>
      <c r="BJ134" s="37"/>
      <c r="BK134" s="21" t="str">
        <f>IF(Table_Styles[[#This Row],[Width]]&lt;&gt;"",Table_Styles[[#This Row],[Width]],IF(Table_Styles[[#This Row],[Width Default]]&lt;&gt;"",Table_Styles[[#This Row],[Width Default]],""))</f>
        <v/>
      </c>
      <c r="BL134" s="21"/>
      <c r="BM134" s="21"/>
      <c r="BN134" s="21" t="str">
        <f>IF(Table_Styles[[#This Row],[Height]]&lt;&gt;"",Table_Styles[[#This Row],[Height]],IF(Table_Styles[[#This Row],[Height Default]]&lt;&gt;"",Table_Styles[[#This Row],[Height Default]],""))</f>
        <v/>
      </c>
      <c r="BO134" s="21"/>
      <c r="BP134" s="21"/>
      <c r="BQ134" s="21" t="str">
        <f>IF(Table_Styles[[#This Row],[Top]]&lt;&gt;"",Table_Styles[[#This Row],[Top]],IF(Table_Styles[[#This Row],[Top Default]]&lt;&gt;"",Table_Styles[[#This Row],[Top Default]],""))</f>
        <v/>
      </c>
      <c r="BR134" s="21"/>
      <c r="BS134" s="21"/>
      <c r="BT134" s="21" t="str">
        <f>IF(Table_Styles[[#This Row],[Right]]&lt;&gt;"",Table_Styles[[#This Row],[Right]],IF(Table_Styles[[#This Row],[Right Default]]&lt;&gt;"",Table_Styles[[#This Row],[Right Default]],""))</f>
        <v/>
      </c>
      <c r="BU134" s="21"/>
      <c r="BV134" s="21"/>
      <c r="BW134" s="21" t="str">
        <f>IF(Table_Styles[[#This Row],[Bottom]]&lt;&gt;"",Table_Styles[[#This Row],[Bottom]],IF(Table_Styles[[#This Row],[Bottom Default]]&lt;&gt;"",Table_Styles[[#This Row],[Bottom Default]],""))</f>
        <v/>
      </c>
      <c r="BX134" s="21"/>
      <c r="BY134" s="21"/>
      <c r="BZ134" s="21" t="str">
        <f>IF(Table_Styles[[#This Row],[Left]]&lt;&gt;"",Table_Styles[[#This Row],[Left]],IF(Table_Styles[[#This Row],[Left Default]]&lt;&gt;"",Table_Styles[[#This Row],[Left Default]],""))</f>
        <v/>
      </c>
      <c r="CA134" s="21"/>
      <c r="CB134" s="21" t="str">
        <f>IF(AND(Table_Styles[[#This Row],[Selector]]&lt;&gt;"",Table_Styles[[#This Row],[Font Family Used]]&lt;&gt;"",Table_Styles[[#This Row],[Font Weight Used]]&lt;&gt;""),Table_Styles[[#This Row],[Font Family Used]]&amp;" "&amp;Table_Styles[[#This Row],[Font Weight Used]],"")</f>
        <v/>
      </c>
      <c r="CC134" s="21" t="str">
        <f ca="1">IF(AND(Table_Styles[[#This Row],[Selector]],COUNTIF(OFFSET(CC:CC,0,0,ROW()-1,1),"="&amp;Table_Styles[[#This Row],[Font]])=0),Table_Styles[[#This Row],[Font]],"")</f>
        <v/>
      </c>
      <c r="CD134" s="21" t="str">
        <f ca="1">IF(Table_Styles[[#This Row],[Unique Font]]&lt;&gt;"",
"{""fontFamily"":"""&amp;Table_Styles[[#This Row],[Font Family Used]]&amp;""",""fontWeight"":"&amp;Table_Styles[[#This Row],[Font Weight Used]]&amp;"}","")</f>
        <v/>
      </c>
      <c r="CE134"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s="21" t="str">
        <f>IF(AND(Table_Styles[[#This Row],[Selector]]&lt;&gt;"", Table_Styles[[#This Row],[Config Properties]]&lt;&gt;""),
Table_Styles[[#This Row],[Selector]]&amp;" { "&amp;Table_Styles[[#This Row],[Config Properties]]&amp;" }","")</f>
        <v/>
      </c>
      <c r="CG134" s="21" t="str">
        <f xml:space="preserve">
SUBSTITUTE(SUBSTITUTE(SUBSTITUTE(SUBSTITUTE(SUBSTITUTE(SUBSTITUTE(SUBSTITUTE(SUBSTITUTE(Table_Styles[[#This Row],[Config]],
" {","{"),
"{ ","{"),
" }","}"),
"} ","}"),
" ,",","),
", ",","),
" :",":"),
": ",":")</f>
        <v/>
      </c>
    </row>
    <row r="135" spans="2:85" ht="21.75" thickBot="1">
      <c r="B135" s="59" t="s">
        <v>649</v>
      </c>
      <c r="C135" s="59"/>
      <c r="D135" s="59"/>
      <c r="E135" s="59"/>
      <c r="F135" s="59" t="str">
        <f>IF(Table_Styles[[#This Row],[Font Family]]&lt;&gt;"",Table_Styles[[#This Row],[Font Family]],IF(Table_Styles[[#This Row],[Font Family Default]]&lt;&gt;"",Table_Styles[[#This Row],[Font Family Default]],""))</f>
        <v/>
      </c>
      <c r="G135" s="59"/>
      <c r="H135" s="59"/>
      <c r="I135" s="59" t="str">
        <f>IF(Table_Styles[[#This Row],[Font Size]]&lt;&gt;"",Table_Styles[[#This Row],[Font Size]],IF(Table_Styles[[#This Row],[Font Size Default]]&lt;&gt;"",Table_Styles[[#This Row],[Font Size Default]],""))</f>
        <v/>
      </c>
      <c r="J135" s="59"/>
      <c r="K135" s="59"/>
      <c r="L135" s="59" t="str">
        <f>IF(Table_Styles[[#This Row],[Font Weight]]&lt;&gt;"",Table_Styles[[#This Row],[Font Weight]],IF(Table_Styles[[#This Row],[Font Weight Default]]&lt;&gt;"",Table_Styles[[#This Row],[Font Weight Default]],""))</f>
        <v/>
      </c>
      <c r="M135" s="59"/>
      <c r="N135" s="59"/>
      <c r="O135" s="59" t="str">
        <f>IF(Table_Styles[[#This Row],[Colour]]&lt;&gt;"",Table_Styles[[#This Row],[Colour]],IF(Table_Styles[[#This Row],[Colour Default]]&lt;&gt;"",Table_Styles[[#This Row],[Colour Default]],""))</f>
        <v/>
      </c>
      <c r="P135" s="59"/>
      <c r="Q135" s="59"/>
      <c r="R135" s="59" t="str">
        <f>IF(Table_Styles[[#This Row],[Background]]&lt;&gt;"",Table_Styles[[#This Row],[Background]],IF(Table_Styles[[#This Row],[Background Default]]&lt;&gt;"",Table_Styles[[#This Row],[Background Default]],""))</f>
        <v/>
      </c>
      <c r="S135" s="59"/>
      <c r="T135" s="59"/>
      <c r="U135" s="59" t="str">
        <f>IF(Table_Styles[[#This Row],[Border]]&lt;&gt;"",Table_Styles[[#This Row],[Border]],IF(Table_Styles[[#This Row],[Border Default]]&lt;&gt;"",Table_Styles[[#This Row],[Border Default]],""))</f>
        <v/>
      </c>
      <c r="V135" s="59"/>
      <c r="W135" s="59"/>
      <c r="X135" s="59" t="str">
        <f>IF(Table_Styles[[#This Row],[Border Radius]]&lt;&gt;"",Table_Styles[[#This Row],[Border Radius]],IF(Table_Styles[[#This Row],[Border Radius Default]]&lt;&gt;"",Table_Styles[[#This Row],[Border Radius Default]],""))</f>
        <v/>
      </c>
      <c r="Y135" s="59"/>
      <c r="Z135" s="59"/>
      <c r="AA135" s="59" t="str">
        <f>IF(Table_Styles[[#This Row],[MT]]&lt;&gt;"",Table_Styles[[#This Row],[MT]],IF(Table_Styles[[#This Row],[MT Default]]&lt;&gt;"",Table_Styles[[#This Row],[MT Default]],""))</f>
        <v/>
      </c>
      <c r="AB135" s="59"/>
      <c r="AC135" s="59"/>
      <c r="AD135" s="59" t="str">
        <f>IF(Table_Styles[[#This Row],[MR]]&lt;&gt;"",Table_Styles[[#This Row],[MR]],IF(Table_Styles[[#This Row],[MR Default]]&lt;&gt;"",Table_Styles[[#This Row],[MR Default]],""))</f>
        <v/>
      </c>
      <c r="AE135" s="59"/>
      <c r="AF135" s="59"/>
      <c r="AG135" s="59" t="str">
        <f>IF(Table_Styles[[#This Row],[MB]]&lt;&gt;"",Table_Styles[[#This Row],[MB]],IF(Table_Styles[[#This Row],[MB Default]]&lt;&gt;"",Table_Styles[[#This Row],[MB Default]],""))</f>
        <v/>
      </c>
      <c r="AH135" s="59"/>
      <c r="AI135" s="59"/>
      <c r="AJ135" s="59" t="str">
        <f>IF(Table_Styles[[#This Row],[ML]]&lt;&gt;"",Table_Styles[[#This Row],[ML]],IF(Table_Styles[[#This Row],[ML Default]]&lt;&gt;"",Table_Styles[[#This Row],[ML Default]],""))</f>
        <v/>
      </c>
      <c r="AK135" s="59"/>
      <c r="AL135" s="59"/>
      <c r="AM135" s="59" t="str">
        <f>IF(Table_Styles[[#This Row],[PT]]&lt;&gt;"",Table_Styles[[#This Row],[PT]],IF(Table_Styles[[#This Row],[PT Default]]&lt;&gt;"",Table_Styles[[#This Row],[PT Default]],""))</f>
        <v/>
      </c>
      <c r="AN135" s="59"/>
      <c r="AO135" s="59"/>
      <c r="AP135" s="59" t="str">
        <f>IF(Table_Styles[[#This Row],[PR]]&lt;&gt;"",Table_Styles[[#This Row],[PR]],IF(Table_Styles[[#This Row],[PR Default]]&lt;&gt;"",Table_Styles[[#This Row],[PR Default]],""))</f>
        <v/>
      </c>
      <c r="AQ135" s="59"/>
      <c r="AR135" s="59"/>
      <c r="AS135" s="59" t="str">
        <f>IF(Table_Styles[[#This Row],[PB]]&lt;&gt;"",Table_Styles[[#This Row],[PB]],IF(Table_Styles[[#This Row],[PB Default]]&lt;&gt;"",Table_Styles[[#This Row],[PB Default]],""))</f>
        <v/>
      </c>
      <c r="AT135" s="59"/>
      <c r="AU135" s="59"/>
      <c r="AV135" s="59" t="str">
        <f>IF(Table_Styles[[#This Row],[PL]]&lt;&gt;"",Table_Styles[[#This Row],[PL]],IF(Table_Styles[[#This Row],[PL Default]]&lt;&gt;"",Table_Styles[[#This Row],[PL Default]],""))</f>
        <v/>
      </c>
      <c r="AW135" s="59"/>
      <c r="AX135" s="59"/>
      <c r="AY135" s="59" t="str">
        <f>IF(Table_Styles[[#This Row],[BT]]&lt;&gt;"",Table_Styles[[#This Row],[BT]],IF(Table_Styles[[#This Row],[BT Default]]&lt;&gt;"",Table_Styles[[#This Row],[BT Default]],""))</f>
        <v/>
      </c>
      <c r="AZ135" s="59"/>
      <c r="BA135" s="59"/>
      <c r="BB135" s="59" t="str">
        <f>IF(Table_Styles[[#This Row],[BR]]&lt;&gt;"",Table_Styles[[#This Row],[BR]],IF(Table_Styles[[#This Row],[BR Default]]&lt;&gt;"",Table_Styles[[#This Row],[BR Default]],""))</f>
        <v/>
      </c>
      <c r="BC135" s="59"/>
      <c r="BD135" s="59"/>
      <c r="BE135" s="59" t="str">
        <f>IF(Table_Styles[[#This Row],[BB]]&lt;&gt;"",Table_Styles[[#This Row],[BB]],IF(Table_Styles[[#This Row],[BB Default]]&lt;&gt;"",Table_Styles[[#This Row],[BB Default]],""))</f>
        <v/>
      </c>
      <c r="BF135" s="59"/>
      <c r="BG135" s="59"/>
      <c r="BH135" s="59" t="str">
        <f>IF(Table_Styles[[#This Row],[BL]]&lt;&gt;"",Table_Styles[[#This Row],[BL]],IF(Table_Styles[[#This Row],[BL Default]]&lt;&gt;"",Table_Styles[[#This Row],[BL Default]],""))</f>
        <v/>
      </c>
      <c r="BI135" s="59"/>
      <c r="BJ135" s="67"/>
      <c r="BK135" s="59" t="str">
        <f>IF(Table_Styles[[#This Row],[Width]]&lt;&gt;"",Table_Styles[[#This Row],[Width]],IF(Table_Styles[[#This Row],[Width Default]]&lt;&gt;"",Table_Styles[[#This Row],[Width Default]],""))</f>
        <v/>
      </c>
      <c r="BL135" s="59"/>
      <c r="BM135" s="59"/>
      <c r="BN135" s="59" t="str">
        <f>IF(Table_Styles[[#This Row],[Height]]&lt;&gt;"",Table_Styles[[#This Row],[Height]],IF(Table_Styles[[#This Row],[Height Default]]&lt;&gt;"",Table_Styles[[#This Row],[Height Default]],""))</f>
        <v/>
      </c>
      <c r="BO135" s="59"/>
      <c r="BP135" s="59"/>
      <c r="BQ135" s="59" t="str">
        <f>IF(Table_Styles[[#This Row],[Top]]&lt;&gt;"",Table_Styles[[#This Row],[Top]],IF(Table_Styles[[#This Row],[Top Default]]&lt;&gt;"",Table_Styles[[#This Row],[Top Default]],""))</f>
        <v/>
      </c>
      <c r="BR135" s="59"/>
      <c r="BS135" s="59"/>
      <c r="BT135" s="59" t="str">
        <f>IF(Table_Styles[[#This Row],[Right]]&lt;&gt;"",Table_Styles[[#This Row],[Right]],IF(Table_Styles[[#This Row],[Right Default]]&lt;&gt;"",Table_Styles[[#This Row],[Right Default]],""))</f>
        <v/>
      </c>
      <c r="BU135" s="59"/>
      <c r="BV135" s="59"/>
      <c r="BW135" s="59" t="str">
        <f>IF(Table_Styles[[#This Row],[Bottom]]&lt;&gt;"",Table_Styles[[#This Row],[Bottom]],IF(Table_Styles[[#This Row],[Bottom Default]]&lt;&gt;"",Table_Styles[[#This Row],[Bottom Default]],""))</f>
        <v/>
      </c>
      <c r="BX135" s="59"/>
      <c r="BY135" s="59"/>
      <c r="BZ135" s="59" t="str">
        <f>IF(Table_Styles[[#This Row],[Left]]&lt;&gt;"",Table_Styles[[#This Row],[Left]],IF(Table_Styles[[#This Row],[Left Default]]&lt;&gt;"",Table_Styles[[#This Row],[Left Default]],""))</f>
        <v/>
      </c>
      <c r="CA135" s="59"/>
      <c r="CB135" s="59" t="str">
        <f>IF(AND(Table_Styles[[#This Row],[Selector]]&lt;&gt;"",Table_Styles[[#This Row],[Font Family Used]]&lt;&gt;"",Table_Styles[[#This Row],[Font Weight Used]]&lt;&gt;""),Table_Styles[[#This Row],[Font Family Used]]&amp;" "&amp;Table_Styles[[#This Row],[Font Weight Used]],"")</f>
        <v/>
      </c>
      <c r="CC135" s="59" t="str">
        <f ca="1">IF(AND(Table_Styles[[#This Row],[Selector]],COUNTIF(OFFSET(CC:CC,0,0,ROW()-1,1),"="&amp;Table_Styles[[#This Row],[Font]])=0),Table_Styles[[#This Row],[Font]],"")</f>
        <v/>
      </c>
      <c r="CD135" s="59" t="str">
        <f ca="1">IF(Table_Styles[[#This Row],[Unique Font]]&lt;&gt;"",
"{""fontFamily"":"""&amp;Table_Styles[[#This Row],[Font Family Used]]&amp;""",""fontWeight"":"&amp;Table_Styles[[#This Row],[Font Weight Used]]&amp;"}","")</f>
        <v/>
      </c>
      <c r="CE135" s="5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5" s="59" t="str">
        <f>IF(AND(Table_Styles[[#This Row],[Selector]]&lt;&gt;"", Table_Styles[[#This Row],[Config Properties]]&lt;&gt;""),
Table_Styles[[#This Row],[Selector]]&amp;" { "&amp;Table_Styles[[#This Row],[Config Properties]]&amp;" }","")</f>
        <v/>
      </c>
      <c r="CG135" s="59" t="str">
        <f xml:space="preserve">
SUBSTITUTE(SUBSTITUTE(SUBSTITUTE(SUBSTITUTE(SUBSTITUTE(SUBSTITUTE(SUBSTITUTE(SUBSTITUTE(Table_Styles[[#This Row],[Config]],
" {","{"),
"{ ","{"),
" }","}"),
"} ","}"),
" ,",","),
", ",","),
" :",":"),
": ",":")</f>
        <v/>
      </c>
    </row>
    <row r="136" spans="2:85" ht="21" customHeight="1">
      <c r="B136" s="91" t="s">
        <v>846</v>
      </c>
      <c r="C136" s="91" t="s">
        <v>650</v>
      </c>
      <c r="D136" s="8"/>
      <c r="E136" s="8"/>
      <c r="F136" s="8" t="str">
        <f>IF(Table_Styles[[#This Row],[Font Family]]&lt;&gt;"",Table_Styles[[#This Row],[Font Family]],IF(Table_Styles[[#This Row],[Font Family Default]]&lt;&gt;"",Table_Styles[[#This Row],[Font Family Default]],""))</f>
        <v/>
      </c>
      <c r="G136" s="8"/>
      <c r="H136" s="8"/>
      <c r="I136" s="8" t="str">
        <f>IF(Table_Styles[[#This Row],[Font Size]]&lt;&gt;"",Table_Styles[[#This Row],[Font Size]],IF(Table_Styles[[#This Row],[Font Size Default]]&lt;&gt;"",Table_Styles[[#This Row],[Font Size Default]],""))</f>
        <v/>
      </c>
      <c r="J136" s="8"/>
      <c r="K136" s="8"/>
      <c r="L136" s="8" t="str">
        <f>IF(Table_Styles[[#This Row],[Font Weight]]&lt;&gt;"",Table_Styles[[#This Row],[Font Weight]],IF(Table_Styles[[#This Row],[Font Weight Default]]&lt;&gt;"",Table_Styles[[#This Row],[Font Weight Default]],""))</f>
        <v/>
      </c>
      <c r="M136" s="8"/>
      <c r="N136" s="8"/>
      <c r="O136" s="8" t="str">
        <f>IF(Table_Styles[[#This Row],[Colour]]&lt;&gt;"",Table_Styles[[#This Row],[Colour]],IF(Table_Styles[[#This Row],[Colour Default]]&lt;&gt;"",Table_Styles[[#This Row],[Colour Default]],""))</f>
        <v/>
      </c>
      <c r="P136" s="8"/>
      <c r="Q136" s="8"/>
      <c r="R136" s="8" t="str">
        <f>IF(Table_Styles[[#This Row],[Background]]&lt;&gt;"",Table_Styles[[#This Row],[Background]],IF(Table_Styles[[#This Row],[Background Default]]&lt;&gt;"",Table_Styles[[#This Row],[Background Default]],""))</f>
        <v/>
      </c>
      <c r="S136" s="8"/>
      <c r="T136" s="8"/>
      <c r="U136" s="8" t="str">
        <f>IF(Table_Styles[[#This Row],[Border]]&lt;&gt;"",Table_Styles[[#This Row],[Border]],IF(Table_Styles[[#This Row],[Border Default]]&lt;&gt;"",Table_Styles[[#This Row],[Border Default]],""))</f>
        <v/>
      </c>
      <c r="V136" s="8"/>
      <c r="W136" s="8"/>
      <c r="X136" s="8" t="str">
        <f>IF(Table_Styles[[#This Row],[Border Radius]]&lt;&gt;"",Table_Styles[[#This Row],[Border Radius]],IF(Table_Styles[[#This Row],[Border Radius Default]]&lt;&gt;"",Table_Styles[[#This Row],[Border Radius Default]],""))</f>
        <v/>
      </c>
      <c r="Y136" s="8"/>
      <c r="Z136" s="8"/>
      <c r="AA136" s="8" t="str">
        <f>IF(Table_Styles[[#This Row],[MT]]&lt;&gt;"",Table_Styles[[#This Row],[MT]],IF(Table_Styles[[#This Row],[MT Default]]&lt;&gt;"",Table_Styles[[#This Row],[MT Default]],""))</f>
        <v/>
      </c>
      <c r="AB136" s="8"/>
      <c r="AC136" s="8"/>
      <c r="AD136" s="8" t="str">
        <f>IF(Table_Styles[[#This Row],[MR]]&lt;&gt;"",Table_Styles[[#This Row],[MR]],IF(Table_Styles[[#This Row],[MR Default]]&lt;&gt;"",Table_Styles[[#This Row],[MR Default]],""))</f>
        <v/>
      </c>
      <c r="AE136" s="8"/>
      <c r="AF136" s="8"/>
      <c r="AG136" s="8" t="str">
        <f>IF(Table_Styles[[#This Row],[MB]]&lt;&gt;"",Table_Styles[[#This Row],[MB]],IF(Table_Styles[[#This Row],[MB Default]]&lt;&gt;"",Table_Styles[[#This Row],[MB Default]],""))</f>
        <v/>
      </c>
      <c r="AH136" s="8"/>
      <c r="AI136" s="8"/>
      <c r="AJ136" s="8" t="str">
        <f>IF(Table_Styles[[#This Row],[ML]]&lt;&gt;"",Table_Styles[[#This Row],[ML]],IF(Table_Styles[[#This Row],[ML Default]]&lt;&gt;"",Table_Styles[[#This Row],[ML Default]],""))</f>
        <v/>
      </c>
      <c r="AK136" s="8"/>
      <c r="AL136" s="8"/>
      <c r="AM136" s="8" t="str">
        <f>IF(Table_Styles[[#This Row],[PT]]&lt;&gt;"",Table_Styles[[#This Row],[PT]],IF(Table_Styles[[#This Row],[PT Default]]&lt;&gt;"",Table_Styles[[#This Row],[PT Default]],""))</f>
        <v/>
      </c>
      <c r="AN136" s="8"/>
      <c r="AO136" s="8"/>
      <c r="AP136" s="8" t="str">
        <f>IF(Table_Styles[[#This Row],[PR]]&lt;&gt;"",Table_Styles[[#This Row],[PR]],IF(Table_Styles[[#This Row],[PR Default]]&lt;&gt;"",Table_Styles[[#This Row],[PR Default]],""))</f>
        <v/>
      </c>
      <c r="AQ136" s="8"/>
      <c r="AR136" s="8"/>
      <c r="AS136" s="8" t="str">
        <f>IF(Table_Styles[[#This Row],[PB]]&lt;&gt;"",Table_Styles[[#This Row],[PB]],IF(Table_Styles[[#This Row],[PB Default]]&lt;&gt;"",Table_Styles[[#This Row],[PB Default]],""))</f>
        <v/>
      </c>
      <c r="AT136" s="8"/>
      <c r="AU136" s="8"/>
      <c r="AV136" s="8" t="str">
        <f>IF(Table_Styles[[#This Row],[PL]]&lt;&gt;"",Table_Styles[[#This Row],[PL]],IF(Table_Styles[[#This Row],[PL Default]]&lt;&gt;"",Table_Styles[[#This Row],[PL Default]],""))</f>
        <v/>
      </c>
      <c r="AW136" s="8"/>
      <c r="AX136" s="8"/>
      <c r="AY136" s="8" t="str">
        <f>IF(Table_Styles[[#This Row],[BT]]&lt;&gt;"",Table_Styles[[#This Row],[BT]],IF(Table_Styles[[#This Row],[BT Default]]&lt;&gt;"",Table_Styles[[#This Row],[BT Default]],""))</f>
        <v/>
      </c>
      <c r="AZ136" s="8"/>
      <c r="BA136" s="8"/>
      <c r="BB136" s="8" t="str">
        <f>IF(Table_Styles[[#This Row],[BR]]&lt;&gt;"",Table_Styles[[#This Row],[BR]],IF(Table_Styles[[#This Row],[BR Default]]&lt;&gt;"",Table_Styles[[#This Row],[BR Default]],""))</f>
        <v/>
      </c>
      <c r="BC136" s="8"/>
      <c r="BD136" s="8"/>
      <c r="BE136" s="8" t="str">
        <f>IF(Table_Styles[[#This Row],[BB]]&lt;&gt;"",Table_Styles[[#This Row],[BB]],IF(Table_Styles[[#This Row],[BB Default]]&lt;&gt;"",Table_Styles[[#This Row],[BB Default]],""))</f>
        <v/>
      </c>
      <c r="BF136" s="8"/>
      <c r="BG136" s="8"/>
      <c r="BH136" s="8" t="str">
        <f>IF(Table_Styles[[#This Row],[BL]]&lt;&gt;"",Table_Styles[[#This Row],[BL]],IF(Table_Styles[[#This Row],[BL Default]]&lt;&gt;"",Table_Styles[[#This Row],[BL Default]],""))</f>
        <v/>
      </c>
      <c r="BI136" s="8"/>
      <c r="BJ136" s="8"/>
      <c r="BK136" s="8" t="str">
        <f>IF(Table_Styles[[#This Row],[Width]]&lt;&gt;"",Table_Styles[[#This Row],[Width]],IF(Table_Styles[[#This Row],[Width Default]]&lt;&gt;"",Table_Styles[[#This Row],[Width Default]],""))</f>
        <v/>
      </c>
      <c r="BL136" s="8"/>
      <c r="BM136" s="8"/>
      <c r="BN136" s="8" t="str">
        <f>IF(Table_Styles[[#This Row],[Height]]&lt;&gt;"",Table_Styles[[#This Row],[Height]],IF(Table_Styles[[#This Row],[Height Default]]&lt;&gt;"",Table_Styles[[#This Row],[Height Default]],""))</f>
        <v/>
      </c>
      <c r="BO136" s="8"/>
      <c r="BP136" s="8"/>
      <c r="BQ136" s="8" t="str">
        <f>IF(Table_Styles[[#This Row],[Top]]&lt;&gt;"",Table_Styles[[#This Row],[Top]],IF(Table_Styles[[#This Row],[Top Default]]&lt;&gt;"",Table_Styles[[#This Row],[Top Default]],""))</f>
        <v/>
      </c>
      <c r="BR136" s="8"/>
      <c r="BS136" s="8"/>
      <c r="BT136" s="8" t="str">
        <f>IF(Table_Styles[[#This Row],[Right]]&lt;&gt;"",Table_Styles[[#This Row],[Right]],IF(Table_Styles[[#This Row],[Right Default]]&lt;&gt;"",Table_Styles[[#This Row],[Right Default]],""))</f>
        <v/>
      </c>
      <c r="BU136" s="8"/>
      <c r="BV136" s="8"/>
      <c r="BW136" s="8" t="str">
        <f>IF(Table_Styles[[#This Row],[Bottom]]&lt;&gt;"",Table_Styles[[#This Row],[Bottom]],IF(Table_Styles[[#This Row],[Bottom Default]]&lt;&gt;"",Table_Styles[[#This Row],[Bottom Default]],""))</f>
        <v/>
      </c>
      <c r="BX136" s="8"/>
      <c r="BY136" s="8"/>
      <c r="BZ136" s="8" t="str">
        <f>IF(Table_Styles[[#This Row],[Left]]&lt;&gt;"",Table_Styles[[#This Row],[Left]],IF(Table_Styles[[#This Row],[Left Default]]&lt;&gt;"",Table_Styles[[#This Row],[Left Default]],""))</f>
        <v/>
      </c>
      <c r="CA136" s="8"/>
      <c r="CB136" t="str">
        <f>IF(AND(Table_Styles[[#This Row],[Selector]]&lt;&gt;"",Table_Styles[[#This Row],[Font Family Used]]&lt;&gt;"",Table_Styles[[#This Row],[Font Weight Used]]&lt;&gt;""),Table_Styles[[#This Row],[Font Family Used]]&amp;" "&amp;Table_Styles[[#This Row],[Font Weight Used]],"")</f>
        <v/>
      </c>
      <c r="CC136" t="str">
        <f ca="1">IF(AND(Table_Styles[[#This Row],[Selector]],COUNTIF(OFFSET(CC:CC,0,0,ROW()-1,1),"="&amp;Table_Styles[[#This Row],[Font]])=0),Table_Styles[[#This Row],[Font]],"")</f>
        <v/>
      </c>
      <c r="CD136" t="str">
        <f ca="1">IF(Table_Styles[[#This Row],[Unique Font]]&lt;&gt;"",
"{""fontFamily"":"""&amp;Table_Styles[[#This Row],[Font Family Used]]&amp;""",""fontWeight"":"&amp;Table_Styles[[#This Row],[Font Weight Used]]&amp;"}","")</f>
        <v/>
      </c>
      <c r="CE13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6" t="str">
        <f>IF(AND(Table_Styles[[#This Row],[Selector]]&lt;&gt;"", Table_Styles[[#This Row],[Config Properties]]&lt;&gt;""),
Table_Styles[[#This Row],[Selector]]&amp;" { "&amp;Table_Styles[[#This Row],[Config Properties]]&amp;" }","")</f>
        <v/>
      </c>
      <c r="CG136" t="str">
        <f xml:space="preserve">
SUBSTITUTE(SUBSTITUTE(SUBSTITUTE(SUBSTITUTE(SUBSTITUTE(SUBSTITUTE(SUBSTITUTE(SUBSTITUTE(Table_Styles[[#This Row],[Config]],
" {","{"),
"{ ","{"),
" }","}"),
"} ","}"),
" ,",","),
", ",","),
" :",":"),
": ",":")</f>
        <v/>
      </c>
    </row>
    <row r="137" spans="2:85" ht="21" customHeight="1">
      <c r="B137" s="92" t="s">
        <v>787</v>
      </c>
      <c r="C137" s="91" t="s">
        <v>866</v>
      </c>
      <c r="D137" s="38"/>
      <c r="E137" s="38"/>
      <c r="F137" s="18" t="str">
        <f>IF(Table_Styles[[#This Row],[Font Family]]&lt;&gt;"",Table_Styles[[#This Row],[Font Family]],IF(Table_Styles[[#This Row],[Font Family Default]]&lt;&gt;"",Table_Styles[[#This Row],[Font Family Default]],""))</f>
        <v/>
      </c>
      <c r="G137" s="38"/>
      <c r="H137" s="38"/>
      <c r="I137" s="18" t="str">
        <f>IF(Table_Styles[[#This Row],[Font Size]]&lt;&gt;"",Table_Styles[[#This Row],[Font Size]],IF(Table_Styles[[#This Row],[Font Size Default]]&lt;&gt;"",Table_Styles[[#This Row],[Font Size Default]],""))</f>
        <v/>
      </c>
      <c r="J137" s="38"/>
      <c r="K137" s="38"/>
      <c r="L137" s="18" t="str">
        <f>IF(Table_Styles[[#This Row],[Font Weight]]&lt;&gt;"",Table_Styles[[#This Row],[Font Weight]],IF(Table_Styles[[#This Row],[Font Weight Default]]&lt;&gt;"",Table_Styles[[#This Row],[Font Weight Default]],""))</f>
        <v/>
      </c>
      <c r="M137" s="38"/>
      <c r="N137" s="38"/>
      <c r="O137" s="18" t="str">
        <f>IF(Table_Styles[[#This Row],[Colour]]&lt;&gt;"",Table_Styles[[#This Row],[Colour]],IF(Table_Styles[[#This Row],[Colour Default]]&lt;&gt;"",Table_Styles[[#This Row],[Colour Default]],""))</f>
        <v/>
      </c>
      <c r="P137" s="38"/>
      <c r="Q137" s="38"/>
      <c r="R137" s="18" t="str">
        <f>IF(Table_Styles[[#This Row],[Background]]&lt;&gt;"",Table_Styles[[#This Row],[Background]],IF(Table_Styles[[#This Row],[Background Default]]&lt;&gt;"",Table_Styles[[#This Row],[Background Default]],""))</f>
        <v/>
      </c>
      <c r="S137" s="38"/>
      <c r="T137" s="38"/>
      <c r="U137" s="18" t="str">
        <f>IF(Table_Styles[[#This Row],[Border]]&lt;&gt;"",Table_Styles[[#This Row],[Border]],IF(Table_Styles[[#This Row],[Border Default]]&lt;&gt;"",Table_Styles[[#This Row],[Border Default]],""))</f>
        <v/>
      </c>
      <c r="V137" s="38"/>
      <c r="W137" s="38"/>
      <c r="X137" s="18" t="str">
        <f>IF(Table_Styles[[#This Row],[Border Radius]]&lt;&gt;"",Table_Styles[[#This Row],[Border Radius]],IF(Table_Styles[[#This Row],[Border Radius Default]]&lt;&gt;"",Table_Styles[[#This Row],[Border Radius Default]],""))</f>
        <v/>
      </c>
      <c r="Y137" s="38"/>
      <c r="Z137" s="38"/>
      <c r="AA137" s="18" t="str">
        <f>IF(Table_Styles[[#This Row],[MT]]&lt;&gt;"",Table_Styles[[#This Row],[MT]],IF(Table_Styles[[#This Row],[MT Default]]&lt;&gt;"",Table_Styles[[#This Row],[MT Default]],""))</f>
        <v/>
      </c>
      <c r="AB137" s="38"/>
      <c r="AC137" s="38"/>
      <c r="AD137" s="18" t="str">
        <f>IF(Table_Styles[[#This Row],[MR]]&lt;&gt;"",Table_Styles[[#This Row],[MR]],IF(Table_Styles[[#This Row],[MR Default]]&lt;&gt;"",Table_Styles[[#This Row],[MR Default]],""))</f>
        <v/>
      </c>
      <c r="AE137" s="38"/>
      <c r="AF137" s="38"/>
      <c r="AG137" s="18" t="str">
        <f>IF(Table_Styles[[#This Row],[MB]]&lt;&gt;"",Table_Styles[[#This Row],[MB]],IF(Table_Styles[[#This Row],[MB Default]]&lt;&gt;"",Table_Styles[[#This Row],[MB Default]],""))</f>
        <v/>
      </c>
      <c r="AH137" s="38"/>
      <c r="AI137" s="38"/>
      <c r="AJ137" s="18" t="str">
        <f>IF(Table_Styles[[#This Row],[ML]]&lt;&gt;"",Table_Styles[[#This Row],[ML]],IF(Table_Styles[[#This Row],[ML Default]]&lt;&gt;"",Table_Styles[[#This Row],[ML Default]],""))</f>
        <v/>
      </c>
      <c r="AK137" s="38"/>
      <c r="AL137" s="38"/>
      <c r="AM137" s="18" t="str">
        <f>IF(Table_Styles[[#This Row],[PT]]&lt;&gt;"",Table_Styles[[#This Row],[PT]],IF(Table_Styles[[#This Row],[PT Default]]&lt;&gt;"",Table_Styles[[#This Row],[PT Default]],""))</f>
        <v/>
      </c>
      <c r="AN137" s="38"/>
      <c r="AO137" s="38"/>
      <c r="AP137" s="18" t="str">
        <f>IF(Table_Styles[[#This Row],[PR]]&lt;&gt;"",Table_Styles[[#This Row],[PR]],IF(Table_Styles[[#This Row],[PR Default]]&lt;&gt;"",Table_Styles[[#This Row],[PR Default]],""))</f>
        <v/>
      </c>
      <c r="AQ137" s="38"/>
      <c r="AR137" s="38"/>
      <c r="AS137" s="18" t="str">
        <f>IF(Table_Styles[[#This Row],[PB]]&lt;&gt;"",Table_Styles[[#This Row],[PB]],IF(Table_Styles[[#This Row],[PB Default]]&lt;&gt;"",Table_Styles[[#This Row],[PB Default]],""))</f>
        <v/>
      </c>
      <c r="AT137" s="38"/>
      <c r="AU137" s="38"/>
      <c r="AV137" s="18" t="str">
        <f>IF(Table_Styles[[#This Row],[PL]]&lt;&gt;"",Table_Styles[[#This Row],[PL]],IF(Table_Styles[[#This Row],[PL Default]]&lt;&gt;"",Table_Styles[[#This Row],[PL Default]],""))</f>
        <v/>
      </c>
      <c r="AW137" s="38"/>
      <c r="AX137" s="38"/>
      <c r="AY137" s="18" t="str">
        <f>IF(Table_Styles[[#This Row],[BT]]&lt;&gt;"",Table_Styles[[#This Row],[BT]],IF(Table_Styles[[#This Row],[BT Default]]&lt;&gt;"",Table_Styles[[#This Row],[BT Default]],""))</f>
        <v/>
      </c>
      <c r="AZ137" s="38"/>
      <c r="BA137" s="38"/>
      <c r="BB137" s="18" t="str">
        <f>IF(Table_Styles[[#This Row],[BR]]&lt;&gt;"",Table_Styles[[#This Row],[BR]],IF(Table_Styles[[#This Row],[BR Default]]&lt;&gt;"",Table_Styles[[#This Row],[BR Default]],""))</f>
        <v/>
      </c>
      <c r="BC137" s="38"/>
      <c r="BD137" s="38"/>
      <c r="BE137" s="18" t="str">
        <f>IF(Table_Styles[[#This Row],[BB]]&lt;&gt;"",Table_Styles[[#This Row],[BB]],IF(Table_Styles[[#This Row],[BB Default]]&lt;&gt;"",Table_Styles[[#This Row],[BB Default]],""))</f>
        <v/>
      </c>
      <c r="BF137" s="38"/>
      <c r="BG137" s="38"/>
      <c r="BH137" s="18" t="str">
        <f>IF(Table_Styles[[#This Row],[BL]]&lt;&gt;"",Table_Styles[[#This Row],[BL]],IF(Table_Styles[[#This Row],[BL Default]]&lt;&gt;"",Table_Styles[[#This Row],[BL Default]],""))</f>
        <v/>
      </c>
      <c r="BI137" s="38"/>
      <c r="BJ137" s="38"/>
      <c r="BK137" s="18" t="str">
        <f>IF(Table_Styles[[#This Row],[Width]]&lt;&gt;"",Table_Styles[[#This Row],[Width]],IF(Table_Styles[[#This Row],[Width Default]]&lt;&gt;"",Table_Styles[[#This Row],[Width Default]],""))</f>
        <v/>
      </c>
      <c r="BL137" s="38"/>
      <c r="BM137" s="38"/>
      <c r="BN137" s="18" t="str">
        <f>IF(Table_Styles[[#This Row],[Height]]&lt;&gt;"",Table_Styles[[#This Row],[Height]],IF(Table_Styles[[#This Row],[Height Default]]&lt;&gt;"",Table_Styles[[#This Row],[Height Default]],""))</f>
        <v/>
      </c>
      <c r="BO137" s="18"/>
      <c r="BP137" s="18"/>
      <c r="BQ137" s="18" t="str">
        <f>IF(Table_Styles[[#This Row],[Top]]&lt;&gt;"",Table_Styles[[#This Row],[Top]],IF(Table_Styles[[#This Row],[Top Default]]&lt;&gt;"",Table_Styles[[#This Row],[Top Default]],""))</f>
        <v/>
      </c>
      <c r="BR137" s="18"/>
      <c r="BS137" s="18"/>
      <c r="BT137" s="18" t="str">
        <f>IF(Table_Styles[[#This Row],[Right]]&lt;&gt;"",Table_Styles[[#This Row],[Right]],IF(Table_Styles[[#This Row],[Right Default]]&lt;&gt;"",Table_Styles[[#This Row],[Right Default]],""))</f>
        <v/>
      </c>
      <c r="BU137" s="18"/>
      <c r="BV137" s="18"/>
      <c r="BW137" s="18" t="str">
        <f>IF(Table_Styles[[#This Row],[Bottom]]&lt;&gt;"",Table_Styles[[#This Row],[Bottom]],IF(Table_Styles[[#This Row],[Bottom Default]]&lt;&gt;"",Table_Styles[[#This Row],[Bottom Default]],""))</f>
        <v/>
      </c>
      <c r="BX137" s="18"/>
      <c r="BY137" s="18"/>
      <c r="BZ137" s="18" t="str">
        <f>IF(Table_Styles[[#This Row],[Left]]&lt;&gt;"",Table_Styles[[#This Row],[Left]],IF(Table_Styles[[#This Row],[Left Default]]&lt;&gt;"",Table_Styles[[#This Row],[Left Default]],""))</f>
        <v/>
      </c>
      <c r="CA137" s="38"/>
      <c r="CB137" s="20" t="str">
        <f>IF(AND(Table_Styles[[#This Row],[Selector]]&lt;&gt;"",Table_Styles[[#This Row],[Font Family Used]]&lt;&gt;"",Table_Styles[[#This Row],[Font Weight Used]]&lt;&gt;""),Table_Styles[[#This Row],[Font Family Used]]&amp;" "&amp;Table_Styles[[#This Row],[Font Weight Used]],"")</f>
        <v/>
      </c>
      <c r="CC137" s="20" t="str">
        <f ca="1">IF(AND(Table_Styles[[#This Row],[Selector]],COUNTIF(OFFSET(CC:CC,0,0,ROW()-1,1),"="&amp;Table_Styles[[#This Row],[Font]])=0),Table_Styles[[#This Row],[Font]],"")</f>
        <v/>
      </c>
      <c r="CD137" s="20" t="str">
        <f ca="1">IF(Table_Styles[[#This Row],[Unique Font]]&lt;&gt;"",
"{""fontFamily"":"""&amp;Table_Styles[[#This Row],[Font Family Used]]&amp;""",""fontWeight"":"&amp;Table_Styles[[#This Row],[Font Weight Used]]&amp;"}","")</f>
        <v/>
      </c>
      <c r="CE13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20" t="str">
        <f>IF(AND(Table_Styles[[#This Row],[Selector]]&lt;&gt;"", Table_Styles[[#This Row],[Config Properties]]&lt;&gt;""),
Table_Styles[[#This Row],[Selector]]&amp;" { "&amp;Table_Styles[[#This Row],[Config Properties]]&amp;" }","")</f>
        <v/>
      </c>
      <c r="CG137" s="20" t="str">
        <f xml:space="preserve">
SUBSTITUTE(SUBSTITUTE(SUBSTITUTE(SUBSTITUTE(SUBSTITUTE(SUBSTITUTE(SUBSTITUTE(SUBSTITUTE(Table_Styles[[#This Row],[Config]],
" {","{"),
"{ ","{"),
" }","}"),
"} ","}"),
" ,",","),
", ",","),
" :",":"),
": ",":")</f>
        <v/>
      </c>
    </row>
    <row r="138" spans="2:85" ht="21" customHeight="1">
      <c r="B138" s="92" t="s">
        <v>789</v>
      </c>
      <c r="C138" s="20" t="s">
        <v>867</v>
      </c>
      <c r="D138" s="18"/>
      <c r="E138" s="18"/>
      <c r="F138" s="18" t="str">
        <f>IF(Table_Styles[[#This Row],[Font Family]]&lt;&gt;"",Table_Styles[[#This Row],[Font Family]],IF(Table_Styles[[#This Row],[Font Family Default]]&lt;&gt;"",Table_Styles[[#This Row],[Font Family Default]],""))</f>
        <v/>
      </c>
      <c r="G138" s="18"/>
      <c r="H138" s="18"/>
      <c r="I138" s="18" t="str">
        <f>IF(Table_Styles[[#This Row],[Font Size]]&lt;&gt;"",Table_Styles[[#This Row],[Font Size]],IF(Table_Styles[[#This Row],[Font Size Default]]&lt;&gt;"",Table_Styles[[#This Row],[Font Size Default]],""))</f>
        <v/>
      </c>
      <c r="J138" s="18"/>
      <c r="K138" s="18"/>
      <c r="L138" s="18" t="str">
        <f>IF(Table_Styles[[#This Row],[Font Weight]]&lt;&gt;"",Table_Styles[[#This Row],[Font Weight]],IF(Table_Styles[[#This Row],[Font Weight Default]]&lt;&gt;"",Table_Styles[[#This Row],[Font Weight Default]],""))</f>
        <v/>
      </c>
      <c r="M138" s="18"/>
      <c r="N138" s="18"/>
      <c r="O138" s="18" t="str">
        <f>IF(Table_Styles[[#This Row],[Colour]]&lt;&gt;"",Table_Styles[[#This Row],[Colour]],IF(Table_Styles[[#This Row],[Colour Default]]&lt;&gt;"",Table_Styles[[#This Row],[Colour Default]],""))</f>
        <v/>
      </c>
      <c r="P138" s="18"/>
      <c r="Q138" s="18"/>
      <c r="R138" s="18" t="str">
        <f>IF(Table_Styles[[#This Row],[Background]]&lt;&gt;"",Table_Styles[[#This Row],[Background]],IF(Table_Styles[[#This Row],[Background Default]]&lt;&gt;"",Table_Styles[[#This Row],[Background Default]],""))</f>
        <v/>
      </c>
      <c r="S138" s="18"/>
      <c r="T138" s="18"/>
      <c r="U138" s="18" t="str">
        <f>IF(Table_Styles[[#This Row],[Border]]&lt;&gt;"",Table_Styles[[#This Row],[Border]],IF(Table_Styles[[#This Row],[Border Default]]&lt;&gt;"",Table_Styles[[#This Row],[Border Default]],""))</f>
        <v/>
      </c>
      <c r="V138" s="18"/>
      <c r="W138" s="18"/>
      <c r="X138" s="18" t="str">
        <f>IF(Table_Styles[[#This Row],[Border Radius]]&lt;&gt;"",Table_Styles[[#This Row],[Border Radius]],IF(Table_Styles[[#This Row],[Border Radius Default]]&lt;&gt;"",Table_Styles[[#This Row],[Border Radius Default]],""))</f>
        <v/>
      </c>
      <c r="Y138" s="18"/>
      <c r="Z138" s="18"/>
      <c r="AA138" s="18" t="str">
        <f>IF(Table_Styles[[#This Row],[MT]]&lt;&gt;"",Table_Styles[[#This Row],[MT]],IF(Table_Styles[[#This Row],[MT Default]]&lt;&gt;"",Table_Styles[[#This Row],[MT Default]],""))</f>
        <v/>
      </c>
      <c r="AB138" s="18"/>
      <c r="AC138" s="18" t="s">
        <v>633</v>
      </c>
      <c r="AD138" s="18" t="str">
        <f>IF(Table_Styles[[#This Row],[MR]]&lt;&gt;"",Table_Styles[[#This Row],[MR]],IF(Table_Styles[[#This Row],[MR Default]]&lt;&gt;"",Table_Styles[[#This Row],[MR Default]],""))</f>
        <v>15px</v>
      </c>
      <c r="AE138" s="18"/>
      <c r="AF138" s="18" t="s">
        <v>633</v>
      </c>
      <c r="AG138" s="18" t="str">
        <f>IF(Table_Styles[[#This Row],[MB]]&lt;&gt;"",Table_Styles[[#This Row],[MB]],IF(Table_Styles[[#This Row],[MB Default]]&lt;&gt;"",Table_Styles[[#This Row],[MB Default]],""))</f>
        <v>15px</v>
      </c>
      <c r="AH138" s="18"/>
      <c r="AI138" s="18"/>
      <c r="AJ138" s="18" t="str">
        <f>IF(Table_Styles[[#This Row],[ML]]&lt;&gt;"",Table_Styles[[#This Row],[ML]],IF(Table_Styles[[#This Row],[ML Default]]&lt;&gt;"",Table_Styles[[#This Row],[ML Default]],""))</f>
        <v/>
      </c>
      <c r="AK138" s="18"/>
      <c r="AL138" s="93"/>
      <c r="AM138" s="18" t="str">
        <f>IF(Table_Styles[[#This Row],[PT]]&lt;&gt;"",Table_Styles[[#This Row],[PT]],IF(Table_Styles[[#This Row],[PT Default]]&lt;&gt;"",Table_Styles[[#This Row],[PT Default]],""))</f>
        <v/>
      </c>
      <c r="AN138" s="18"/>
      <c r="AO138" s="93"/>
      <c r="AP138" s="18" t="str">
        <f>IF(Table_Styles[[#This Row],[PR]]&lt;&gt;"",Table_Styles[[#This Row],[PR]],IF(Table_Styles[[#This Row],[PR Default]]&lt;&gt;"",Table_Styles[[#This Row],[PR Default]],""))</f>
        <v/>
      </c>
      <c r="AQ138" s="18"/>
      <c r="AR138" s="93"/>
      <c r="AS138" s="18" t="str">
        <f>IF(Table_Styles[[#This Row],[PB]]&lt;&gt;"",Table_Styles[[#This Row],[PB]],IF(Table_Styles[[#This Row],[PB Default]]&lt;&gt;"",Table_Styles[[#This Row],[PB Default]],""))</f>
        <v/>
      </c>
      <c r="AT138" s="18"/>
      <c r="AU138" s="93"/>
      <c r="AV138" s="18" t="str">
        <f>IF(Table_Styles[[#This Row],[PL]]&lt;&gt;"",Table_Styles[[#This Row],[PL]],IF(Table_Styles[[#This Row],[PL Default]]&lt;&gt;"",Table_Styles[[#This Row],[PL Default]],""))</f>
        <v/>
      </c>
      <c r="AW138" s="18"/>
      <c r="AX138" s="18"/>
      <c r="AY138" s="18" t="str">
        <f>IF(Table_Styles[[#This Row],[BT]]&lt;&gt;"",Table_Styles[[#This Row],[BT]],IF(Table_Styles[[#This Row],[BT Default]]&lt;&gt;"",Table_Styles[[#This Row],[BT Default]],""))</f>
        <v/>
      </c>
      <c r="AZ138" s="18"/>
      <c r="BA138" s="18"/>
      <c r="BB138" s="18" t="str">
        <f>IF(Table_Styles[[#This Row],[BR]]&lt;&gt;"",Table_Styles[[#This Row],[BR]],IF(Table_Styles[[#This Row],[BR Default]]&lt;&gt;"",Table_Styles[[#This Row],[BR Default]],""))</f>
        <v/>
      </c>
      <c r="BC138" s="18"/>
      <c r="BD138" s="18"/>
      <c r="BE138" s="18" t="str">
        <f>IF(Table_Styles[[#This Row],[BB]]&lt;&gt;"",Table_Styles[[#This Row],[BB]],IF(Table_Styles[[#This Row],[BB Default]]&lt;&gt;"",Table_Styles[[#This Row],[BB Default]],""))</f>
        <v/>
      </c>
      <c r="BF138" s="18"/>
      <c r="BG138" s="18"/>
      <c r="BH138" s="18" t="str">
        <f>IF(Table_Styles[[#This Row],[BL]]&lt;&gt;"",Table_Styles[[#This Row],[BL]],IF(Table_Styles[[#This Row],[BL Default]]&lt;&gt;"",Table_Styles[[#This Row],[BL Default]],""))</f>
        <v/>
      </c>
      <c r="BI138" s="18"/>
      <c r="BJ138" s="38"/>
      <c r="BK138" s="18" t="str">
        <f>IF(Table_Styles[[#This Row],[Width]]&lt;&gt;"",Table_Styles[[#This Row],[Width]],IF(Table_Styles[[#This Row],[Width Default]]&lt;&gt;"",Table_Styles[[#This Row],[Width Default]],""))</f>
        <v/>
      </c>
      <c r="BL138" s="18"/>
      <c r="BM138" s="18"/>
      <c r="BN138" s="18" t="str">
        <f>IF(Table_Styles[[#This Row],[Height]]&lt;&gt;"",Table_Styles[[#This Row],[Height]],IF(Table_Styles[[#This Row],[Height Default]]&lt;&gt;"",Table_Styles[[#This Row],[Height Default]],""))</f>
        <v/>
      </c>
      <c r="BO138" s="18"/>
      <c r="BP138" s="18"/>
      <c r="BQ138" s="18" t="str">
        <f>IF(Table_Styles[[#This Row],[Top]]&lt;&gt;"",Table_Styles[[#This Row],[Top]],IF(Table_Styles[[#This Row],[Top Default]]&lt;&gt;"",Table_Styles[[#This Row],[Top Default]],""))</f>
        <v/>
      </c>
      <c r="BR138" s="18"/>
      <c r="BS138" s="18"/>
      <c r="BT138" s="18" t="str">
        <f>IF(Table_Styles[[#This Row],[Right]]&lt;&gt;"",Table_Styles[[#This Row],[Right]],IF(Table_Styles[[#This Row],[Right Default]]&lt;&gt;"",Table_Styles[[#This Row],[Right Default]],""))</f>
        <v/>
      </c>
      <c r="BU138" s="18"/>
      <c r="BV138" s="18"/>
      <c r="BW138" s="18" t="str">
        <f>IF(Table_Styles[[#This Row],[Bottom]]&lt;&gt;"",Table_Styles[[#This Row],[Bottom]],IF(Table_Styles[[#This Row],[Bottom Default]]&lt;&gt;"",Table_Styles[[#This Row],[Bottom Default]],""))</f>
        <v/>
      </c>
      <c r="BX138" s="18"/>
      <c r="BY138" s="18"/>
      <c r="BZ138" s="18" t="str">
        <f>IF(Table_Styles[[#This Row],[Left]]&lt;&gt;"",Table_Styles[[#This Row],[Left]],IF(Table_Styles[[#This Row],[Left Default]]&lt;&gt;"",Table_Styles[[#This Row],[Left Default]],""))</f>
        <v/>
      </c>
      <c r="CA138" s="18"/>
      <c r="CB138" s="20" t="str">
        <f>IF(AND(Table_Styles[[#This Row],[Selector]]&lt;&gt;"",Table_Styles[[#This Row],[Font Family Used]]&lt;&gt;"",Table_Styles[[#This Row],[Font Weight Used]]&lt;&gt;""),Table_Styles[[#This Row],[Font Family Used]]&amp;" "&amp;Table_Styles[[#This Row],[Font Weight Used]],"")</f>
        <v/>
      </c>
      <c r="CC138" s="20" t="str">
        <f ca="1">IF(AND(Table_Styles[[#This Row],[Selector]],COUNTIF(OFFSET(CC:CC,0,0,ROW()-1,1),"="&amp;Table_Styles[[#This Row],[Font]])=0),Table_Styles[[#This Row],[Font]],"")</f>
        <v/>
      </c>
      <c r="CD138" s="20" t="str">
        <f ca="1">IF(Table_Styles[[#This Row],[Unique Font]]&lt;&gt;"",
"{""fontFamily"":"""&amp;Table_Styles[[#This Row],[Font Family Used]]&amp;""",""fontWeight"":"&amp;Table_Styles[[#This Row],[Font Weight Used]]&amp;"}","")</f>
        <v/>
      </c>
      <c r="CE138"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38" s="20" t="str">
        <f>IF(AND(Table_Styles[[#This Row],[Selector]]&lt;&gt;"", Table_Styles[[#This Row],[Config Properties]]&lt;&gt;""),
Table_Styles[[#This Row],[Selector]]&amp;" { "&amp;Table_Styles[[#This Row],[Config Properties]]&amp;" }","")</f>
        <v>nav#footer-actions .btn { margin-right: 15px;margin-bottom: 15px }</v>
      </c>
      <c r="CG138" s="20" t="str">
        <f xml:space="preserve">
SUBSTITUTE(SUBSTITUTE(SUBSTITUTE(SUBSTITUTE(SUBSTITUTE(SUBSTITUTE(SUBSTITUTE(SUBSTITUTE(Table_Styles[[#This Row],[Config]],
" {","{"),
"{ ","{"),
" }","}"),
"} ","}"),
" ,",","),
", ",","),
" :",":"),
": ",":")</f>
        <v>nav#footer-actions .btn{margin-right:15px;margin-bottom:15px}</v>
      </c>
    </row>
    <row r="139" spans="2:85" ht="21" customHeight="1">
      <c r="B139" s="92" t="s">
        <v>791</v>
      </c>
      <c r="C139" s="20" t="s">
        <v>868</v>
      </c>
      <c r="D139" s="18"/>
      <c r="E139" s="18"/>
      <c r="F139" s="18" t="str">
        <f>IF(Table_Styles[[#This Row],[Font Family]]&lt;&gt;"",Table_Styles[[#This Row],[Font Family]],IF(Table_Styles[[#This Row],[Font Family Default]]&lt;&gt;"",Table_Styles[[#This Row],[Font Family Default]],""))</f>
        <v/>
      </c>
      <c r="G139" s="18"/>
      <c r="H139" s="18"/>
      <c r="I139" s="18" t="str">
        <f>IF(Table_Styles[[#This Row],[Font Size]]&lt;&gt;"",Table_Styles[[#This Row],[Font Size]],IF(Table_Styles[[#This Row],[Font Size Default]]&lt;&gt;"",Table_Styles[[#This Row],[Font Size Default]],""))</f>
        <v/>
      </c>
      <c r="J139" s="18"/>
      <c r="K139" s="18"/>
      <c r="L139" s="18" t="str">
        <f>IF(Table_Styles[[#This Row],[Font Weight]]&lt;&gt;"",Table_Styles[[#This Row],[Font Weight]],IF(Table_Styles[[#This Row],[Font Weight Default]]&lt;&gt;"",Table_Styles[[#This Row],[Font Weight Default]],""))</f>
        <v/>
      </c>
      <c r="M139" s="18"/>
      <c r="N139" s="18"/>
      <c r="O139" s="18" t="str">
        <f>IF(Table_Styles[[#This Row],[Colour]]&lt;&gt;"",Table_Styles[[#This Row],[Colour]],IF(Table_Styles[[#This Row],[Colour Default]]&lt;&gt;"",Table_Styles[[#This Row],[Colour Default]],""))</f>
        <v/>
      </c>
      <c r="P139" s="18"/>
      <c r="Q139" s="18"/>
      <c r="R139" s="18" t="str">
        <f>IF(Table_Styles[[#This Row],[Background]]&lt;&gt;"",Table_Styles[[#This Row],[Background]],IF(Table_Styles[[#This Row],[Background Default]]&lt;&gt;"",Table_Styles[[#This Row],[Background Default]],""))</f>
        <v/>
      </c>
      <c r="S139" s="18"/>
      <c r="T139" s="18"/>
      <c r="U139" s="18" t="str">
        <f>IF(Table_Styles[[#This Row],[Border]]&lt;&gt;"",Table_Styles[[#This Row],[Border]],IF(Table_Styles[[#This Row],[Border Default]]&lt;&gt;"",Table_Styles[[#This Row],[Border Default]],""))</f>
        <v/>
      </c>
      <c r="V139" s="18"/>
      <c r="W139" s="18"/>
      <c r="X139" s="18" t="str">
        <f>IF(Table_Styles[[#This Row],[Border Radius]]&lt;&gt;"",Table_Styles[[#This Row],[Border Radius]],IF(Table_Styles[[#This Row],[Border Radius Default]]&lt;&gt;"",Table_Styles[[#This Row],[Border Radius Default]],""))</f>
        <v/>
      </c>
      <c r="Y139" s="18"/>
      <c r="Z139" s="18"/>
      <c r="AA139" s="18" t="str">
        <f>IF(Table_Styles[[#This Row],[MT]]&lt;&gt;"",Table_Styles[[#This Row],[MT]],IF(Table_Styles[[#This Row],[MT Default]]&lt;&gt;"",Table_Styles[[#This Row],[MT Default]],""))</f>
        <v/>
      </c>
      <c r="AB139" s="18"/>
      <c r="AC139" s="18"/>
      <c r="AD139" s="18" t="str">
        <f>IF(Table_Styles[[#This Row],[MR]]&lt;&gt;"",Table_Styles[[#This Row],[MR]],IF(Table_Styles[[#This Row],[MR Default]]&lt;&gt;"",Table_Styles[[#This Row],[MR Default]],""))</f>
        <v/>
      </c>
      <c r="AE139" s="18"/>
      <c r="AF139" s="18"/>
      <c r="AG139" s="18" t="str">
        <f>IF(Table_Styles[[#This Row],[MB]]&lt;&gt;"",Table_Styles[[#This Row],[MB]],IF(Table_Styles[[#This Row],[MB Default]]&lt;&gt;"",Table_Styles[[#This Row],[MB Default]],""))</f>
        <v/>
      </c>
      <c r="AH139" s="18"/>
      <c r="AI139" s="18"/>
      <c r="AJ139" s="18" t="str">
        <f>IF(Table_Styles[[#This Row],[ML]]&lt;&gt;"",Table_Styles[[#This Row],[ML]],IF(Table_Styles[[#This Row],[ML Default]]&lt;&gt;"",Table_Styles[[#This Row],[ML Default]],""))</f>
        <v/>
      </c>
      <c r="AK139" s="18"/>
      <c r="AL139" s="18"/>
      <c r="AM139" s="18" t="str">
        <f>IF(Table_Styles[[#This Row],[PT]]&lt;&gt;"",Table_Styles[[#This Row],[PT]],IF(Table_Styles[[#This Row],[PT Default]]&lt;&gt;"",Table_Styles[[#This Row],[PT Default]],""))</f>
        <v/>
      </c>
      <c r="AN139" s="18"/>
      <c r="AO139" s="18"/>
      <c r="AP139" s="18" t="str">
        <f>IF(Table_Styles[[#This Row],[PR]]&lt;&gt;"",Table_Styles[[#This Row],[PR]],IF(Table_Styles[[#This Row],[PR Default]]&lt;&gt;"",Table_Styles[[#This Row],[PR Default]],""))</f>
        <v/>
      </c>
      <c r="AQ139" s="18"/>
      <c r="AR139" s="18"/>
      <c r="AS139" s="18" t="str">
        <f>IF(Table_Styles[[#This Row],[PB]]&lt;&gt;"",Table_Styles[[#This Row],[PB]],IF(Table_Styles[[#This Row],[PB Default]]&lt;&gt;"",Table_Styles[[#This Row],[PB Default]],""))</f>
        <v/>
      </c>
      <c r="AT139" s="18"/>
      <c r="AU139" s="18"/>
      <c r="AV139" s="18" t="str">
        <f>IF(Table_Styles[[#This Row],[PL]]&lt;&gt;"",Table_Styles[[#This Row],[PL]],IF(Table_Styles[[#This Row],[PL Default]]&lt;&gt;"",Table_Styles[[#This Row],[PL Default]],""))</f>
        <v/>
      </c>
      <c r="AW139" s="18"/>
      <c r="AX139" s="18"/>
      <c r="AY139" s="18" t="str">
        <f>IF(Table_Styles[[#This Row],[BT]]&lt;&gt;"",Table_Styles[[#This Row],[BT]],IF(Table_Styles[[#This Row],[BT Default]]&lt;&gt;"",Table_Styles[[#This Row],[BT Default]],""))</f>
        <v/>
      </c>
      <c r="AZ139" s="18"/>
      <c r="BA139" s="18"/>
      <c r="BB139" s="18" t="str">
        <f>IF(Table_Styles[[#This Row],[BR]]&lt;&gt;"",Table_Styles[[#This Row],[BR]],IF(Table_Styles[[#This Row],[BR Default]]&lt;&gt;"",Table_Styles[[#This Row],[BR Default]],""))</f>
        <v/>
      </c>
      <c r="BC139" s="18"/>
      <c r="BD139" s="18"/>
      <c r="BE139" s="18" t="str">
        <f>IF(Table_Styles[[#This Row],[BB]]&lt;&gt;"",Table_Styles[[#This Row],[BB]],IF(Table_Styles[[#This Row],[BB Default]]&lt;&gt;"",Table_Styles[[#This Row],[BB Default]],""))</f>
        <v/>
      </c>
      <c r="BF139" s="18"/>
      <c r="BG139" s="18"/>
      <c r="BH139" s="18" t="str">
        <f>IF(Table_Styles[[#This Row],[BL]]&lt;&gt;"",Table_Styles[[#This Row],[BL]],IF(Table_Styles[[#This Row],[BL Default]]&lt;&gt;"",Table_Styles[[#This Row],[BL Default]],""))</f>
        <v/>
      </c>
      <c r="BI139" s="18"/>
      <c r="BJ139" s="38"/>
      <c r="BK139" s="18" t="str">
        <f>IF(Table_Styles[[#This Row],[Width]]&lt;&gt;"",Table_Styles[[#This Row],[Width]],IF(Table_Styles[[#This Row],[Width Default]]&lt;&gt;"",Table_Styles[[#This Row],[Width Default]],""))</f>
        <v/>
      </c>
      <c r="BL139" s="18"/>
      <c r="BM139" s="18"/>
      <c r="BN139" s="18" t="str">
        <f>IF(Table_Styles[[#This Row],[Height]]&lt;&gt;"",Table_Styles[[#This Row],[Height]],IF(Table_Styles[[#This Row],[Height Default]]&lt;&gt;"",Table_Styles[[#This Row],[Height Default]],""))</f>
        <v/>
      </c>
      <c r="BO139" s="18"/>
      <c r="BP139" s="18"/>
      <c r="BQ139" s="18" t="str">
        <f>IF(Table_Styles[[#This Row],[Top]]&lt;&gt;"",Table_Styles[[#This Row],[Top]],IF(Table_Styles[[#This Row],[Top Default]]&lt;&gt;"",Table_Styles[[#This Row],[Top Default]],""))</f>
        <v/>
      </c>
      <c r="BR139" s="18"/>
      <c r="BS139" s="18"/>
      <c r="BT139" s="18" t="str">
        <f>IF(Table_Styles[[#This Row],[Right]]&lt;&gt;"",Table_Styles[[#This Row],[Right]],IF(Table_Styles[[#This Row],[Right Default]]&lt;&gt;"",Table_Styles[[#This Row],[Right Default]],""))</f>
        <v/>
      </c>
      <c r="BU139" s="18"/>
      <c r="BV139" s="18"/>
      <c r="BW139" s="18" t="str">
        <f>IF(Table_Styles[[#This Row],[Bottom]]&lt;&gt;"",Table_Styles[[#This Row],[Bottom]],IF(Table_Styles[[#This Row],[Bottom Default]]&lt;&gt;"",Table_Styles[[#This Row],[Bottom Default]],""))</f>
        <v/>
      </c>
      <c r="BX139" s="18"/>
      <c r="BY139" s="18"/>
      <c r="BZ139" s="18" t="str">
        <f>IF(Table_Styles[[#This Row],[Left]]&lt;&gt;"",Table_Styles[[#This Row],[Left]],IF(Table_Styles[[#This Row],[Left Default]]&lt;&gt;"",Table_Styles[[#This Row],[Left Default]],""))</f>
        <v/>
      </c>
      <c r="CA139" s="18"/>
      <c r="CB139" s="20" t="str">
        <f>IF(AND(Table_Styles[[#This Row],[Selector]]&lt;&gt;"",Table_Styles[[#This Row],[Font Family Used]]&lt;&gt;"",Table_Styles[[#This Row],[Font Weight Used]]&lt;&gt;""),Table_Styles[[#This Row],[Font Family Used]]&amp;" "&amp;Table_Styles[[#This Row],[Font Weight Used]],"")</f>
        <v/>
      </c>
      <c r="CC139" s="20" t="str">
        <f ca="1">IF(AND(Table_Styles[[#This Row],[Selector]],COUNTIF(OFFSET(CC:CC,0,0,ROW()-1,1),"="&amp;Table_Styles[[#This Row],[Font]])=0),Table_Styles[[#This Row],[Font]],"")</f>
        <v/>
      </c>
      <c r="CD139" s="20" t="str">
        <f ca="1">IF(Table_Styles[[#This Row],[Unique Font]]&lt;&gt;"",
"{""fontFamily"":"""&amp;Table_Styles[[#This Row],[Font Family Used]]&amp;""",""fontWeight"":"&amp;Table_Styles[[#This Row],[Font Weight Used]]&amp;"}","")</f>
        <v/>
      </c>
      <c r="CE139"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20" t="str">
        <f>IF(AND(Table_Styles[[#This Row],[Selector]]&lt;&gt;"", Table_Styles[[#This Row],[Config Properties]]&lt;&gt;""),
Table_Styles[[#This Row],[Selector]]&amp;" { "&amp;Table_Styles[[#This Row],[Config Properties]]&amp;" }","")</f>
        <v/>
      </c>
      <c r="CG139" s="20" t="str">
        <f xml:space="preserve">
SUBSTITUTE(SUBSTITUTE(SUBSTITUTE(SUBSTITUTE(SUBSTITUTE(SUBSTITUTE(SUBSTITUTE(SUBSTITUTE(Table_Styles[[#This Row],[Config]],
" {","{"),
"{ ","{"),
" }","}"),
"} ","}"),
" ,",","),
", ",","),
" :",":"),
": ",":")</f>
        <v/>
      </c>
    </row>
    <row r="140" spans="2:85" ht="21" customHeight="1">
      <c r="B140" s="92" t="s">
        <v>793</v>
      </c>
      <c r="C140" s="20" t="s">
        <v>869</v>
      </c>
      <c r="D140" s="18"/>
      <c r="E140" s="18"/>
      <c r="F140" s="18" t="str">
        <f>IF(Table_Styles[[#This Row],[Font Family]]&lt;&gt;"",Table_Styles[[#This Row],[Font Family]],IF(Table_Styles[[#This Row],[Font Family Default]]&lt;&gt;"",Table_Styles[[#This Row],[Font Family Default]],""))</f>
        <v/>
      </c>
      <c r="G140" s="18"/>
      <c r="H140" s="18"/>
      <c r="I140" s="18" t="str">
        <f>IF(Table_Styles[[#This Row],[Font Size]]&lt;&gt;"",Table_Styles[[#This Row],[Font Size]],IF(Table_Styles[[#This Row],[Font Size Default]]&lt;&gt;"",Table_Styles[[#This Row],[Font Size Default]],""))</f>
        <v/>
      </c>
      <c r="J140" s="18"/>
      <c r="K140" s="18"/>
      <c r="L140" s="18" t="str">
        <f>IF(Table_Styles[[#This Row],[Font Weight]]&lt;&gt;"",Table_Styles[[#This Row],[Font Weight]],IF(Table_Styles[[#This Row],[Font Weight Default]]&lt;&gt;"",Table_Styles[[#This Row],[Font Weight Default]],""))</f>
        <v/>
      </c>
      <c r="M140" s="18"/>
      <c r="N140" s="18"/>
      <c r="O140" s="18" t="str">
        <f>IF(Table_Styles[[#This Row],[Colour]]&lt;&gt;"",Table_Styles[[#This Row],[Colour]],IF(Table_Styles[[#This Row],[Colour Default]]&lt;&gt;"",Table_Styles[[#This Row],[Colour Default]],""))</f>
        <v/>
      </c>
      <c r="P140" s="18"/>
      <c r="Q140" s="18"/>
      <c r="R140" s="18" t="str">
        <f>IF(Table_Styles[[#This Row],[Background]]&lt;&gt;"",Table_Styles[[#This Row],[Background]],IF(Table_Styles[[#This Row],[Background Default]]&lt;&gt;"",Table_Styles[[#This Row],[Background Default]],""))</f>
        <v/>
      </c>
      <c r="S140" s="18"/>
      <c r="T140" s="18"/>
      <c r="U140" s="18" t="str">
        <f>IF(Table_Styles[[#This Row],[Border]]&lt;&gt;"",Table_Styles[[#This Row],[Border]],IF(Table_Styles[[#This Row],[Border Default]]&lt;&gt;"",Table_Styles[[#This Row],[Border Default]],""))</f>
        <v/>
      </c>
      <c r="V140" s="18"/>
      <c r="W140" s="18"/>
      <c r="X140" s="18" t="str">
        <f>IF(Table_Styles[[#This Row],[Border Radius]]&lt;&gt;"",Table_Styles[[#This Row],[Border Radius]],IF(Table_Styles[[#This Row],[Border Radius Default]]&lt;&gt;"",Table_Styles[[#This Row],[Border Radius Default]],""))</f>
        <v/>
      </c>
      <c r="Y140" s="18"/>
      <c r="Z140" s="18"/>
      <c r="AA140" s="18" t="str">
        <f>IF(Table_Styles[[#This Row],[MT]]&lt;&gt;"",Table_Styles[[#This Row],[MT]],IF(Table_Styles[[#This Row],[MT Default]]&lt;&gt;"",Table_Styles[[#This Row],[MT Default]],""))</f>
        <v/>
      </c>
      <c r="AB140" s="18"/>
      <c r="AC140" s="18"/>
      <c r="AD140" s="18" t="str">
        <f>IF(Table_Styles[[#This Row],[MR]]&lt;&gt;"",Table_Styles[[#This Row],[MR]],IF(Table_Styles[[#This Row],[MR Default]]&lt;&gt;"",Table_Styles[[#This Row],[MR Default]],""))</f>
        <v/>
      </c>
      <c r="AE140" s="18"/>
      <c r="AF140" s="18"/>
      <c r="AG140" s="18" t="str">
        <f>IF(Table_Styles[[#This Row],[MB]]&lt;&gt;"",Table_Styles[[#This Row],[MB]],IF(Table_Styles[[#This Row],[MB Default]]&lt;&gt;"",Table_Styles[[#This Row],[MB Default]],""))</f>
        <v/>
      </c>
      <c r="AH140" s="18"/>
      <c r="AI140" s="18"/>
      <c r="AJ140" s="18" t="str">
        <f>IF(Table_Styles[[#This Row],[ML]]&lt;&gt;"",Table_Styles[[#This Row],[ML]],IF(Table_Styles[[#This Row],[ML Default]]&lt;&gt;"",Table_Styles[[#This Row],[ML Default]],""))</f>
        <v/>
      </c>
      <c r="AK140" s="18"/>
      <c r="AL140" s="18"/>
      <c r="AM140" s="18" t="str">
        <f>IF(Table_Styles[[#This Row],[PT]]&lt;&gt;"",Table_Styles[[#This Row],[PT]],IF(Table_Styles[[#This Row],[PT Default]]&lt;&gt;"",Table_Styles[[#This Row],[PT Default]],""))</f>
        <v/>
      </c>
      <c r="AN140" s="18"/>
      <c r="AO140" s="18"/>
      <c r="AP140" s="18" t="str">
        <f>IF(Table_Styles[[#This Row],[PR]]&lt;&gt;"",Table_Styles[[#This Row],[PR]],IF(Table_Styles[[#This Row],[PR Default]]&lt;&gt;"",Table_Styles[[#This Row],[PR Default]],""))</f>
        <v/>
      </c>
      <c r="AQ140" s="18"/>
      <c r="AR140" s="18"/>
      <c r="AS140" s="18" t="str">
        <f>IF(Table_Styles[[#This Row],[PB]]&lt;&gt;"",Table_Styles[[#This Row],[PB]],IF(Table_Styles[[#This Row],[PB Default]]&lt;&gt;"",Table_Styles[[#This Row],[PB Default]],""))</f>
        <v/>
      </c>
      <c r="AT140" s="18"/>
      <c r="AU140" s="18"/>
      <c r="AV140" s="18" t="str">
        <f>IF(Table_Styles[[#This Row],[PL]]&lt;&gt;"",Table_Styles[[#This Row],[PL]],IF(Table_Styles[[#This Row],[PL Default]]&lt;&gt;"",Table_Styles[[#This Row],[PL Default]],""))</f>
        <v/>
      </c>
      <c r="AW140" s="18"/>
      <c r="AX140" s="18"/>
      <c r="AY140" s="18" t="str">
        <f>IF(Table_Styles[[#This Row],[BT]]&lt;&gt;"",Table_Styles[[#This Row],[BT]],IF(Table_Styles[[#This Row],[BT Default]]&lt;&gt;"",Table_Styles[[#This Row],[BT Default]],""))</f>
        <v/>
      </c>
      <c r="AZ140" s="18"/>
      <c r="BA140" s="18"/>
      <c r="BB140" s="18" t="str">
        <f>IF(Table_Styles[[#This Row],[BR]]&lt;&gt;"",Table_Styles[[#This Row],[BR]],IF(Table_Styles[[#This Row],[BR Default]]&lt;&gt;"",Table_Styles[[#This Row],[BR Default]],""))</f>
        <v/>
      </c>
      <c r="BC140" s="18"/>
      <c r="BD140" s="18"/>
      <c r="BE140" s="18" t="str">
        <f>IF(Table_Styles[[#This Row],[BB]]&lt;&gt;"",Table_Styles[[#This Row],[BB]],IF(Table_Styles[[#This Row],[BB Default]]&lt;&gt;"",Table_Styles[[#This Row],[BB Default]],""))</f>
        <v/>
      </c>
      <c r="BF140" s="18"/>
      <c r="BG140" s="18"/>
      <c r="BH140" s="18" t="str">
        <f>IF(Table_Styles[[#This Row],[BL]]&lt;&gt;"",Table_Styles[[#This Row],[BL]],IF(Table_Styles[[#This Row],[BL Default]]&lt;&gt;"",Table_Styles[[#This Row],[BL Default]],""))</f>
        <v/>
      </c>
      <c r="BI140" s="18"/>
      <c r="BJ140" s="38"/>
      <c r="BK140" s="18" t="str">
        <f>IF(Table_Styles[[#This Row],[Width]]&lt;&gt;"",Table_Styles[[#This Row],[Width]],IF(Table_Styles[[#This Row],[Width Default]]&lt;&gt;"",Table_Styles[[#This Row],[Width Default]],""))</f>
        <v/>
      </c>
      <c r="BL140" s="18"/>
      <c r="BM140" s="18"/>
      <c r="BN140" s="18" t="str">
        <f>IF(Table_Styles[[#This Row],[Height]]&lt;&gt;"",Table_Styles[[#This Row],[Height]],IF(Table_Styles[[#This Row],[Height Default]]&lt;&gt;"",Table_Styles[[#This Row],[Height Default]],""))</f>
        <v/>
      </c>
      <c r="BO140" s="18"/>
      <c r="BP140" s="18"/>
      <c r="BQ140" s="18" t="str">
        <f>IF(Table_Styles[[#This Row],[Top]]&lt;&gt;"",Table_Styles[[#This Row],[Top]],IF(Table_Styles[[#This Row],[Top Default]]&lt;&gt;"",Table_Styles[[#This Row],[Top Default]],""))</f>
        <v/>
      </c>
      <c r="BR140" s="18"/>
      <c r="BS140" s="18"/>
      <c r="BT140" s="18" t="str">
        <f>IF(Table_Styles[[#This Row],[Right]]&lt;&gt;"",Table_Styles[[#This Row],[Right]],IF(Table_Styles[[#This Row],[Right Default]]&lt;&gt;"",Table_Styles[[#This Row],[Right Default]],""))</f>
        <v/>
      </c>
      <c r="BU140" s="18"/>
      <c r="BV140" s="18"/>
      <c r="BW140" s="18" t="str">
        <f>IF(Table_Styles[[#This Row],[Bottom]]&lt;&gt;"",Table_Styles[[#This Row],[Bottom]],IF(Table_Styles[[#This Row],[Bottom Default]]&lt;&gt;"",Table_Styles[[#This Row],[Bottom Default]],""))</f>
        <v/>
      </c>
      <c r="BX140" s="18"/>
      <c r="BY140" s="18"/>
      <c r="BZ140" s="18" t="str">
        <f>IF(Table_Styles[[#This Row],[Left]]&lt;&gt;"",Table_Styles[[#This Row],[Left]],IF(Table_Styles[[#This Row],[Left Default]]&lt;&gt;"",Table_Styles[[#This Row],[Left Default]],""))</f>
        <v/>
      </c>
      <c r="CA140" s="18"/>
      <c r="CB140" s="20" t="str">
        <f>IF(AND(Table_Styles[[#This Row],[Selector]]&lt;&gt;"",Table_Styles[[#This Row],[Font Family Used]]&lt;&gt;"",Table_Styles[[#This Row],[Font Weight Used]]&lt;&gt;""),Table_Styles[[#This Row],[Font Family Used]]&amp;" "&amp;Table_Styles[[#This Row],[Font Weight Used]],"")</f>
        <v/>
      </c>
      <c r="CC140" s="20" t="str">
        <f ca="1">IF(AND(Table_Styles[[#This Row],[Selector]],COUNTIF(OFFSET(CC:CC,0,0,ROW()-1,1),"="&amp;Table_Styles[[#This Row],[Font]])=0),Table_Styles[[#This Row],[Font]],"")</f>
        <v/>
      </c>
      <c r="CD140" s="20" t="str">
        <f ca="1">IF(Table_Styles[[#This Row],[Unique Font]]&lt;&gt;"",
"{""fontFamily"":"""&amp;Table_Styles[[#This Row],[Font Family Used]]&amp;""",""fontWeight"":"&amp;Table_Styles[[#This Row],[Font Weight Used]]&amp;"}","")</f>
        <v/>
      </c>
      <c r="CE140"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0" s="20" t="str">
        <f>IF(AND(Table_Styles[[#This Row],[Selector]]&lt;&gt;"", Table_Styles[[#This Row],[Config Properties]]&lt;&gt;""),
Table_Styles[[#This Row],[Selector]]&amp;" { "&amp;Table_Styles[[#This Row],[Config Properties]]&amp;" }","")</f>
        <v/>
      </c>
      <c r="CG140" s="20" t="str">
        <f xml:space="preserve">
SUBSTITUTE(SUBSTITUTE(SUBSTITUTE(SUBSTITUTE(SUBSTITUTE(SUBSTITUTE(SUBSTITUTE(SUBSTITUTE(Table_Styles[[#This Row],[Config]],
" {","{"),
"{ ","{"),
" }","}"),
"} ","}"),
" ,",","),
", ",","),
" :",":"),
": ",":")</f>
        <v/>
      </c>
    </row>
    <row r="141" spans="2:85" ht="21" customHeight="1">
      <c r="B141" s="92" t="s">
        <v>795</v>
      </c>
      <c r="C141" s="20" t="s">
        <v>870</v>
      </c>
      <c r="D141" s="18"/>
      <c r="E141" s="18"/>
      <c r="F141" s="18" t="str">
        <f>IF(Table_Styles[[#This Row],[Font Family]]&lt;&gt;"",Table_Styles[[#This Row],[Font Family]],IF(Table_Styles[[#This Row],[Font Family Default]]&lt;&gt;"",Table_Styles[[#This Row],[Font Family Default]],""))</f>
        <v/>
      </c>
      <c r="G141" s="18"/>
      <c r="H141" s="18"/>
      <c r="I141" s="18" t="str">
        <f>IF(Table_Styles[[#This Row],[Font Size]]&lt;&gt;"",Table_Styles[[#This Row],[Font Size]],IF(Table_Styles[[#This Row],[Font Size Default]]&lt;&gt;"",Table_Styles[[#This Row],[Font Size Default]],""))</f>
        <v/>
      </c>
      <c r="J141" s="18"/>
      <c r="K141" s="18"/>
      <c r="L141" s="18" t="str">
        <f>IF(Table_Styles[[#This Row],[Font Weight]]&lt;&gt;"",Table_Styles[[#This Row],[Font Weight]],IF(Table_Styles[[#This Row],[Font Weight Default]]&lt;&gt;"",Table_Styles[[#This Row],[Font Weight Default]],""))</f>
        <v/>
      </c>
      <c r="M141" s="18"/>
      <c r="N141" s="18"/>
      <c r="O141" s="18" t="str">
        <f>IF(Table_Styles[[#This Row],[Colour]]&lt;&gt;"",Table_Styles[[#This Row],[Colour]],IF(Table_Styles[[#This Row],[Colour Default]]&lt;&gt;"",Table_Styles[[#This Row],[Colour Default]],""))</f>
        <v/>
      </c>
      <c r="P141" s="18"/>
      <c r="Q141" s="18"/>
      <c r="R141" s="18" t="str">
        <f>IF(Table_Styles[[#This Row],[Background]]&lt;&gt;"",Table_Styles[[#This Row],[Background]],IF(Table_Styles[[#This Row],[Background Default]]&lt;&gt;"",Table_Styles[[#This Row],[Background Default]],""))</f>
        <v/>
      </c>
      <c r="S141" s="18"/>
      <c r="T141" s="18"/>
      <c r="U141" s="18" t="str">
        <f>IF(Table_Styles[[#This Row],[Border]]&lt;&gt;"",Table_Styles[[#This Row],[Border]],IF(Table_Styles[[#This Row],[Border Default]]&lt;&gt;"",Table_Styles[[#This Row],[Border Default]],""))</f>
        <v/>
      </c>
      <c r="V141" s="18"/>
      <c r="W141" s="18"/>
      <c r="X141" s="18" t="str">
        <f>IF(Table_Styles[[#This Row],[Border Radius]]&lt;&gt;"",Table_Styles[[#This Row],[Border Radius]],IF(Table_Styles[[#This Row],[Border Radius Default]]&lt;&gt;"",Table_Styles[[#This Row],[Border Radius Default]],""))</f>
        <v/>
      </c>
      <c r="Y141" s="18"/>
      <c r="Z141" s="18"/>
      <c r="AA141" s="18" t="str">
        <f>IF(Table_Styles[[#This Row],[MT]]&lt;&gt;"",Table_Styles[[#This Row],[MT]],IF(Table_Styles[[#This Row],[MT Default]]&lt;&gt;"",Table_Styles[[#This Row],[MT Default]],""))</f>
        <v/>
      </c>
      <c r="AB141" s="18"/>
      <c r="AC141" s="18"/>
      <c r="AD141" s="18" t="str">
        <f>IF(Table_Styles[[#This Row],[MR]]&lt;&gt;"",Table_Styles[[#This Row],[MR]],IF(Table_Styles[[#This Row],[MR Default]]&lt;&gt;"",Table_Styles[[#This Row],[MR Default]],""))</f>
        <v/>
      </c>
      <c r="AE141" s="18"/>
      <c r="AF141" s="18"/>
      <c r="AG141" s="18" t="str">
        <f>IF(Table_Styles[[#This Row],[MB]]&lt;&gt;"",Table_Styles[[#This Row],[MB]],IF(Table_Styles[[#This Row],[MB Default]]&lt;&gt;"",Table_Styles[[#This Row],[MB Default]],""))</f>
        <v/>
      </c>
      <c r="AH141" s="18"/>
      <c r="AI141" s="18"/>
      <c r="AJ141" s="18" t="str">
        <f>IF(Table_Styles[[#This Row],[ML]]&lt;&gt;"",Table_Styles[[#This Row],[ML]],IF(Table_Styles[[#This Row],[ML Default]]&lt;&gt;"",Table_Styles[[#This Row],[ML Default]],""))</f>
        <v/>
      </c>
      <c r="AK141" s="18"/>
      <c r="AL141" s="18"/>
      <c r="AM141" s="18" t="str">
        <f>IF(Table_Styles[[#This Row],[PT]]&lt;&gt;"",Table_Styles[[#This Row],[PT]],IF(Table_Styles[[#This Row],[PT Default]]&lt;&gt;"",Table_Styles[[#This Row],[PT Default]],""))</f>
        <v/>
      </c>
      <c r="AN141" s="18"/>
      <c r="AO141" s="18"/>
      <c r="AP141" s="18" t="str">
        <f>IF(Table_Styles[[#This Row],[PR]]&lt;&gt;"",Table_Styles[[#This Row],[PR]],IF(Table_Styles[[#This Row],[PR Default]]&lt;&gt;"",Table_Styles[[#This Row],[PR Default]],""))</f>
        <v/>
      </c>
      <c r="AQ141" s="18"/>
      <c r="AR141" s="18"/>
      <c r="AS141" s="18" t="str">
        <f>IF(Table_Styles[[#This Row],[PB]]&lt;&gt;"",Table_Styles[[#This Row],[PB]],IF(Table_Styles[[#This Row],[PB Default]]&lt;&gt;"",Table_Styles[[#This Row],[PB Default]],""))</f>
        <v/>
      </c>
      <c r="AT141" s="18"/>
      <c r="AU141" s="18"/>
      <c r="AV141" s="18" t="str">
        <f>IF(Table_Styles[[#This Row],[PL]]&lt;&gt;"",Table_Styles[[#This Row],[PL]],IF(Table_Styles[[#This Row],[PL Default]]&lt;&gt;"",Table_Styles[[#This Row],[PL Default]],""))</f>
        <v/>
      </c>
      <c r="AW141" s="18"/>
      <c r="AX141" s="18"/>
      <c r="AY141" s="18" t="str">
        <f>IF(Table_Styles[[#This Row],[BT]]&lt;&gt;"",Table_Styles[[#This Row],[BT]],IF(Table_Styles[[#This Row],[BT Default]]&lt;&gt;"",Table_Styles[[#This Row],[BT Default]],""))</f>
        <v/>
      </c>
      <c r="AZ141" s="18"/>
      <c r="BA141" s="18"/>
      <c r="BB141" s="18" t="str">
        <f>IF(Table_Styles[[#This Row],[BR]]&lt;&gt;"",Table_Styles[[#This Row],[BR]],IF(Table_Styles[[#This Row],[BR Default]]&lt;&gt;"",Table_Styles[[#This Row],[BR Default]],""))</f>
        <v/>
      </c>
      <c r="BC141" s="18"/>
      <c r="BD141" s="18"/>
      <c r="BE141" s="18" t="str">
        <f>IF(Table_Styles[[#This Row],[BB]]&lt;&gt;"",Table_Styles[[#This Row],[BB]],IF(Table_Styles[[#This Row],[BB Default]]&lt;&gt;"",Table_Styles[[#This Row],[BB Default]],""))</f>
        <v/>
      </c>
      <c r="BF141" s="18"/>
      <c r="BG141" s="18"/>
      <c r="BH141" s="18" t="str">
        <f>IF(Table_Styles[[#This Row],[BL]]&lt;&gt;"",Table_Styles[[#This Row],[BL]],IF(Table_Styles[[#This Row],[BL Default]]&lt;&gt;"",Table_Styles[[#This Row],[BL Default]],""))</f>
        <v/>
      </c>
      <c r="BI141" s="18"/>
      <c r="BJ141" s="38"/>
      <c r="BK141" s="18" t="str">
        <f>IF(Table_Styles[[#This Row],[Width]]&lt;&gt;"",Table_Styles[[#This Row],[Width]],IF(Table_Styles[[#This Row],[Width Default]]&lt;&gt;"",Table_Styles[[#This Row],[Width Default]],""))</f>
        <v/>
      </c>
      <c r="BL141" s="18"/>
      <c r="BM141" s="18"/>
      <c r="BN141" s="18" t="str">
        <f>IF(Table_Styles[[#This Row],[Height]]&lt;&gt;"",Table_Styles[[#This Row],[Height]],IF(Table_Styles[[#This Row],[Height Default]]&lt;&gt;"",Table_Styles[[#This Row],[Height Default]],""))</f>
        <v/>
      </c>
      <c r="BO141" s="18"/>
      <c r="BP141" s="18"/>
      <c r="BQ141" s="18" t="str">
        <f>IF(Table_Styles[[#This Row],[Top]]&lt;&gt;"",Table_Styles[[#This Row],[Top]],IF(Table_Styles[[#This Row],[Top Default]]&lt;&gt;"",Table_Styles[[#This Row],[Top Default]],""))</f>
        <v/>
      </c>
      <c r="BR141" s="18"/>
      <c r="BS141" s="18"/>
      <c r="BT141" s="18" t="str">
        <f>IF(Table_Styles[[#This Row],[Right]]&lt;&gt;"",Table_Styles[[#This Row],[Right]],IF(Table_Styles[[#This Row],[Right Default]]&lt;&gt;"",Table_Styles[[#This Row],[Right Default]],""))</f>
        <v/>
      </c>
      <c r="BU141" s="18"/>
      <c r="BV141" s="18"/>
      <c r="BW141" s="18" t="str">
        <f>IF(Table_Styles[[#This Row],[Bottom]]&lt;&gt;"",Table_Styles[[#This Row],[Bottom]],IF(Table_Styles[[#This Row],[Bottom Default]]&lt;&gt;"",Table_Styles[[#This Row],[Bottom Default]],""))</f>
        <v/>
      </c>
      <c r="BX141" s="18"/>
      <c r="BY141" s="18"/>
      <c r="BZ141" s="18" t="str">
        <f>IF(Table_Styles[[#This Row],[Left]]&lt;&gt;"",Table_Styles[[#This Row],[Left]],IF(Table_Styles[[#This Row],[Left Default]]&lt;&gt;"",Table_Styles[[#This Row],[Left Default]],""))</f>
        <v/>
      </c>
      <c r="CA141" s="18"/>
      <c r="CB141" s="20" t="str">
        <f>IF(AND(Table_Styles[[#This Row],[Selector]]&lt;&gt;"",Table_Styles[[#This Row],[Font Family Used]]&lt;&gt;"",Table_Styles[[#This Row],[Font Weight Used]]&lt;&gt;""),Table_Styles[[#This Row],[Font Family Used]]&amp;" "&amp;Table_Styles[[#This Row],[Font Weight Used]],"")</f>
        <v/>
      </c>
      <c r="CC141" s="20" t="str">
        <f ca="1">IF(AND(Table_Styles[[#This Row],[Selector]],COUNTIF(OFFSET(CC:CC,0,0,ROW()-1,1),"="&amp;Table_Styles[[#This Row],[Font]])=0),Table_Styles[[#This Row],[Font]],"")</f>
        <v/>
      </c>
      <c r="CD141" s="20" t="str">
        <f ca="1">IF(Table_Styles[[#This Row],[Unique Font]]&lt;&gt;"",
"{""fontFamily"":"""&amp;Table_Styles[[#This Row],[Font Family Used]]&amp;""",""fontWeight"":"&amp;Table_Styles[[#This Row],[Font Weight Used]]&amp;"}","")</f>
        <v/>
      </c>
      <c r="CE141"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20" t="str">
        <f>IF(AND(Table_Styles[[#This Row],[Selector]]&lt;&gt;"", Table_Styles[[#This Row],[Config Properties]]&lt;&gt;""),
Table_Styles[[#This Row],[Selector]]&amp;" { "&amp;Table_Styles[[#This Row],[Config Properties]]&amp;" }","")</f>
        <v/>
      </c>
      <c r="CG141" s="20" t="str">
        <f xml:space="preserve">
SUBSTITUTE(SUBSTITUTE(SUBSTITUTE(SUBSTITUTE(SUBSTITUTE(SUBSTITUTE(SUBSTITUTE(SUBSTITUTE(Table_Styles[[#This Row],[Config]],
" {","{"),
"{ ","{"),
" }","}"),
"} ","}"),
" ,",","),
", ",","),
" :",":"),
": ",":")</f>
        <v/>
      </c>
    </row>
    <row r="142" spans="2:85" ht="21" customHeight="1">
      <c r="B142" s="92" t="s">
        <v>797</v>
      </c>
      <c r="C142" s="20" t="s">
        <v>871</v>
      </c>
      <c r="D142" s="18"/>
      <c r="E142" s="18"/>
      <c r="F142" s="18" t="str">
        <f>IF(Table_Styles[[#This Row],[Font Family]]&lt;&gt;"",Table_Styles[[#This Row],[Font Family]],IF(Table_Styles[[#This Row],[Font Family Default]]&lt;&gt;"",Table_Styles[[#This Row],[Font Family Default]],""))</f>
        <v/>
      </c>
      <c r="G142" s="18"/>
      <c r="H142" s="18"/>
      <c r="I142" s="18" t="str">
        <f>IF(Table_Styles[[#This Row],[Font Size]]&lt;&gt;"",Table_Styles[[#This Row],[Font Size]],IF(Table_Styles[[#This Row],[Font Size Default]]&lt;&gt;"",Table_Styles[[#This Row],[Font Size Default]],""))</f>
        <v/>
      </c>
      <c r="J142" s="18"/>
      <c r="K142" s="18"/>
      <c r="L142" s="18" t="str">
        <f>IF(Table_Styles[[#This Row],[Font Weight]]&lt;&gt;"",Table_Styles[[#This Row],[Font Weight]],IF(Table_Styles[[#This Row],[Font Weight Default]]&lt;&gt;"",Table_Styles[[#This Row],[Font Weight Default]],""))</f>
        <v/>
      </c>
      <c r="M142" s="18"/>
      <c r="N142" s="18"/>
      <c r="O142" s="18" t="str">
        <f>IF(Table_Styles[[#This Row],[Colour]]&lt;&gt;"",Table_Styles[[#This Row],[Colour]],IF(Table_Styles[[#This Row],[Colour Default]]&lt;&gt;"",Table_Styles[[#This Row],[Colour Default]],""))</f>
        <v/>
      </c>
      <c r="P142" s="18"/>
      <c r="Q142" s="18"/>
      <c r="R142" s="18" t="str">
        <f>IF(Table_Styles[[#This Row],[Background]]&lt;&gt;"",Table_Styles[[#This Row],[Background]],IF(Table_Styles[[#This Row],[Background Default]]&lt;&gt;"",Table_Styles[[#This Row],[Background Default]],""))</f>
        <v/>
      </c>
      <c r="S142" s="18"/>
      <c r="T142" s="18"/>
      <c r="U142" s="18" t="str">
        <f>IF(Table_Styles[[#This Row],[Border]]&lt;&gt;"",Table_Styles[[#This Row],[Border]],IF(Table_Styles[[#This Row],[Border Default]]&lt;&gt;"",Table_Styles[[#This Row],[Border Default]],""))</f>
        <v/>
      </c>
      <c r="V142" s="18"/>
      <c r="W142" s="18"/>
      <c r="X142" s="18" t="str">
        <f>IF(Table_Styles[[#This Row],[Border Radius]]&lt;&gt;"",Table_Styles[[#This Row],[Border Radius]],IF(Table_Styles[[#This Row],[Border Radius Default]]&lt;&gt;"",Table_Styles[[#This Row],[Border Radius Default]],""))</f>
        <v/>
      </c>
      <c r="Y142" s="18"/>
      <c r="Z142" s="18"/>
      <c r="AA142" s="18" t="str">
        <f>IF(Table_Styles[[#This Row],[MT]]&lt;&gt;"",Table_Styles[[#This Row],[MT]],IF(Table_Styles[[#This Row],[MT Default]]&lt;&gt;"",Table_Styles[[#This Row],[MT Default]],""))</f>
        <v/>
      </c>
      <c r="AB142" s="18"/>
      <c r="AC142" s="18"/>
      <c r="AD142" s="18" t="str">
        <f>IF(Table_Styles[[#This Row],[MR]]&lt;&gt;"",Table_Styles[[#This Row],[MR]],IF(Table_Styles[[#This Row],[MR Default]]&lt;&gt;"",Table_Styles[[#This Row],[MR Default]],""))</f>
        <v/>
      </c>
      <c r="AE142" s="18"/>
      <c r="AF142" s="18"/>
      <c r="AG142" s="18" t="str">
        <f>IF(Table_Styles[[#This Row],[MB]]&lt;&gt;"",Table_Styles[[#This Row],[MB]],IF(Table_Styles[[#This Row],[MB Default]]&lt;&gt;"",Table_Styles[[#This Row],[MB Default]],""))</f>
        <v/>
      </c>
      <c r="AH142" s="18"/>
      <c r="AI142" s="18"/>
      <c r="AJ142" s="18" t="str">
        <f>IF(Table_Styles[[#This Row],[ML]]&lt;&gt;"",Table_Styles[[#This Row],[ML]],IF(Table_Styles[[#This Row],[ML Default]]&lt;&gt;"",Table_Styles[[#This Row],[ML Default]],""))</f>
        <v/>
      </c>
      <c r="AK142" s="18"/>
      <c r="AL142" s="18"/>
      <c r="AM142" s="18" t="str">
        <f>IF(Table_Styles[[#This Row],[PT]]&lt;&gt;"",Table_Styles[[#This Row],[PT]],IF(Table_Styles[[#This Row],[PT Default]]&lt;&gt;"",Table_Styles[[#This Row],[PT Default]],""))</f>
        <v/>
      </c>
      <c r="AN142" s="18"/>
      <c r="AO142" s="18"/>
      <c r="AP142" s="18" t="str">
        <f>IF(Table_Styles[[#This Row],[PR]]&lt;&gt;"",Table_Styles[[#This Row],[PR]],IF(Table_Styles[[#This Row],[PR Default]]&lt;&gt;"",Table_Styles[[#This Row],[PR Default]],""))</f>
        <v/>
      </c>
      <c r="AQ142" s="18"/>
      <c r="AR142" s="18"/>
      <c r="AS142" s="18" t="str">
        <f>IF(Table_Styles[[#This Row],[PB]]&lt;&gt;"",Table_Styles[[#This Row],[PB]],IF(Table_Styles[[#This Row],[PB Default]]&lt;&gt;"",Table_Styles[[#This Row],[PB Default]],""))</f>
        <v/>
      </c>
      <c r="AT142" s="18"/>
      <c r="AU142" s="18"/>
      <c r="AV142" s="18" t="str">
        <f>IF(Table_Styles[[#This Row],[PL]]&lt;&gt;"",Table_Styles[[#This Row],[PL]],IF(Table_Styles[[#This Row],[PL Default]]&lt;&gt;"",Table_Styles[[#This Row],[PL Default]],""))</f>
        <v/>
      </c>
      <c r="AW142" s="18"/>
      <c r="AX142" s="18"/>
      <c r="AY142" s="18" t="str">
        <f>IF(Table_Styles[[#This Row],[BT]]&lt;&gt;"",Table_Styles[[#This Row],[BT]],IF(Table_Styles[[#This Row],[BT Default]]&lt;&gt;"",Table_Styles[[#This Row],[BT Default]],""))</f>
        <v/>
      </c>
      <c r="AZ142" s="18"/>
      <c r="BA142" s="18"/>
      <c r="BB142" s="18" t="str">
        <f>IF(Table_Styles[[#This Row],[BR]]&lt;&gt;"",Table_Styles[[#This Row],[BR]],IF(Table_Styles[[#This Row],[BR Default]]&lt;&gt;"",Table_Styles[[#This Row],[BR Default]],""))</f>
        <v/>
      </c>
      <c r="BC142" s="18"/>
      <c r="BD142" s="18"/>
      <c r="BE142" s="18" t="str">
        <f>IF(Table_Styles[[#This Row],[BB]]&lt;&gt;"",Table_Styles[[#This Row],[BB]],IF(Table_Styles[[#This Row],[BB Default]]&lt;&gt;"",Table_Styles[[#This Row],[BB Default]],""))</f>
        <v/>
      </c>
      <c r="BF142" s="18"/>
      <c r="BG142" s="18"/>
      <c r="BH142" s="18" t="str">
        <f>IF(Table_Styles[[#This Row],[BL]]&lt;&gt;"",Table_Styles[[#This Row],[BL]],IF(Table_Styles[[#This Row],[BL Default]]&lt;&gt;"",Table_Styles[[#This Row],[BL Default]],""))</f>
        <v/>
      </c>
      <c r="BI142" s="18"/>
      <c r="BJ142" s="38"/>
      <c r="BK142" s="18" t="str">
        <f>IF(Table_Styles[[#This Row],[Width]]&lt;&gt;"",Table_Styles[[#This Row],[Width]],IF(Table_Styles[[#This Row],[Width Default]]&lt;&gt;"",Table_Styles[[#This Row],[Width Default]],""))</f>
        <v/>
      </c>
      <c r="BL142" s="18"/>
      <c r="BM142" s="18"/>
      <c r="BN142" s="18" t="str">
        <f>IF(Table_Styles[[#This Row],[Height]]&lt;&gt;"",Table_Styles[[#This Row],[Height]],IF(Table_Styles[[#This Row],[Height Default]]&lt;&gt;"",Table_Styles[[#This Row],[Height Default]],""))</f>
        <v/>
      </c>
      <c r="BO142" s="18"/>
      <c r="BP142" s="18"/>
      <c r="BQ142" s="18" t="str">
        <f>IF(Table_Styles[[#This Row],[Top]]&lt;&gt;"",Table_Styles[[#This Row],[Top]],IF(Table_Styles[[#This Row],[Top Default]]&lt;&gt;"",Table_Styles[[#This Row],[Top Default]],""))</f>
        <v/>
      </c>
      <c r="BR142" s="18"/>
      <c r="BS142" s="18"/>
      <c r="BT142" s="18" t="str">
        <f>IF(Table_Styles[[#This Row],[Right]]&lt;&gt;"",Table_Styles[[#This Row],[Right]],IF(Table_Styles[[#This Row],[Right Default]]&lt;&gt;"",Table_Styles[[#This Row],[Right Default]],""))</f>
        <v/>
      </c>
      <c r="BU142" s="18"/>
      <c r="BV142" s="18"/>
      <c r="BW142" s="18" t="str">
        <f>IF(Table_Styles[[#This Row],[Bottom]]&lt;&gt;"",Table_Styles[[#This Row],[Bottom]],IF(Table_Styles[[#This Row],[Bottom Default]]&lt;&gt;"",Table_Styles[[#This Row],[Bottom Default]],""))</f>
        <v/>
      </c>
      <c r="BX142" s="18"/>
      <c r="BY142" s="18"/>
      <c r="BZ142" s="18" t="str">
        <f>IF(Table_Styles[[#This Row],[Left]]&lt;&gt;"",Table_Styles[[#This Row],[Left]],IF(Table_Styles[[#This Row],[Left Default]]&lt;&gt;"",Table_Styles[[#This Row],[Left Default]],""))</f>
        <v/>
      </c>
      <c r="CA142" s="18"/>
      <c r="CB142" s="20" t="str">
        <f>IF(AND(Table_Styles[[#This Row],[Selector]]&lt;&gt;"",Table_Styles[[#This Row],[Font Family Used]]&lt;&gt;"",Table_Styles[[#This Row],[Font Weight Used]]&lt;&gt;""),Table_Styles[[#This Row],[Font Family Used]]&amp;" "&amp;Table_Styles[[#This Row],[Font Weight Used]],"")</f>
        <v/>
      </c>
      <c r="CC142" s="20" t="str">
        <f ca="1">IF(AND(Table_Styles[[#This Row],[Selector]],COUNTIF(OFFSET(CC:CC,0,0,ROW()-1,1),"="&amp;Table_Styles[[#This Row],[Font]])=0),Table_Styles[[#This Row],[Font]],"")</f>
        <v/>
      </c>
      <c r="CD142" s="20" t="str">
        <f ca="1">IF(Table_Styles[[#This Row],[Unique Font]]&lt;&gt;"",
"{""fontFamily"":"""&amp;Table_Styles[[#This Row],[Font Family Used]]&amp;""",""fontWeight"":"&amp;Table_Styles[[#This Row],[Font Weight Used]]&amp;"}","")</f>
        <v/>
      </c>
      <c r="CE142"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2" s="20" t="str">
        <f>IF(AND(Table_Styles[[#This Row],[Selector]]&lt;&gt;"", Table_Styles[[#This Row],[Config Properties]]&lt;&gt;""),
Table_Styles[[#This Row],[Selector]]&amp;" { "&amp;Table_Styles[[#This Row],[Config Properties]]&amp;" }","")</f>
        <v/>
      </c>
      <c r="CG142" s="20" t="str">
        <f xml:space="preserve">
SUBSTITUTE(SUBSTITUTE(SUBSTITUTE(SUBSTITUTE(SUBSTITUTE(SUBSTITUTE(SUBSTITUTE(SUBSTITUTE(Table_Styles[[#This Row],[Config]],
" {","{"),
"{ ","{"),
" }","}"),
"} ","}"),
" ,",","),
", ",","),
" :",":"),
": ",":")</f>
        <v/>
      </c>
    </row>
    <row r="143" spans="2:85" ht="21" customHeight="1">
      <c r="B143" s="92" t="s">
        <v>799</v>
      </c>
      <c r="C143" s="20" t="s">
        <v>872</v>
      </c>
      <c r="D143" s="18"/>
      <c r="E143" s="18"/>
      <c r="F143" s="18" t="str">
        <f>IF(Table_Styles[[#This Row],[Font Family]]&lt;&gt;"",Table_Styles[[#This Row],[Font Family]],IF(Table_Styles[[#This Row],[Font Family Default]]&lt;&gt;"",Table_Styles[[#This Row],[Font Family Default]],""))</f>
        <v/>
      </c>
      <c r="G143" s="18"/>
      <c r="H143" s="18"/>
      <c r="I143" s="18" t="str">
        <f>IF(Table_Styles[[#This Row],[Font Size]]&lt;&gt;"",Table_Styles[[#This Row],[Font Size]],IF(Table_Styles[[#This Row],[Font Size Default]]&lt;&gt;"",Table_Styles[[#This Row],[Font Size Default]],""))</f>
        <v/>
      </c>
      <c r="J143" s="18"/>
      <c r="K143" s="18"/>
      <c r="L143" s="18" t="str">
        <f>IF(Table_Styles[[#This Row],[Font Weight]]&lt;&gt;"",Table_Styles[[#This Row],[Font Weight]],IF(Table_Styles[[#This Row],[Font Weight Default]]&lt;&gt;"",Table_Styles[[#This Row],[Font Weight Default]],""))</f>
        <v/>
      </c>
      <c r="M143" s="18"/>
      <c r="N143" s="18"/>
      <c r="O143" s="18" t="str">
        <f>IF(Table_Styles[[#This Row],[Colour]]&lt;&gt;"",Table_Styles[[#This Row],[Colour]],IF(Table_Styles[[#This Row],[Colour Default]]&lt;&gt;"",Table_Styles[[#This Row],[Colour Default]],""))</f>
        <v/>
      </c>
      <c r="P143" s="18"/>
      <c r="Q143" s="18"/>
      <c r="R143" s="18" t="str">
        <f>IF(Table_Styles[[#This Row],[Background]]&lt;&gt;"",Table_Styles[[#This Row],[Background]],IF(Table_Styles[[#This Row],[Background Default]]&lt;&gt;"",Table_Styles[[#This Row],[Background Default]],""))</f>
        <v/>
      </c>
      <c r="S143" s="18"/>
      <c r="T143" s="18"/>
      <c r="U143" s="18" t="str">
        <f>IF(Table_Styles[[#This Row],[Border]]&lt;&gt;"",Table_Styles[[#This Row],[Border]],IF(Table_Styles[[#This Row],[Border Default]]&lt;&gt;"",Table_Styles[[#This Row],[Border Default]],""))</f>
        <v/>
      </c>
      <c r="V143" s="18"/>
      <c r="W143" s="18"/>
      <c r="X143" s="18" t="str">
        <f>IF(Table_Styles[[#This Row],[Border Radius]]&lt;&gt;"",Table_Styles[[#This Row],[Border Radius]],IF(Table_Styles[[#This Row],[Border Radius Default]]&lt;&gt;"",Table_Styles[[#This Row],[Border Radius Default]],""))</f>
        <v/>
      </c>
      <c r="Y143" s="18"/>
      <c r="Z143" s="18"/>
      <c r="AA143" s="18" t="str">
        <f>IF(Table_Styles[[#This Row],[MT]]&lt;&gt;"",Table_Styles[[#This Row],[MT]],IF(Table_Styles[[#This Row],[MT Default]]&lt;&gt;"",Table_Styles[[#This Row],[MT Default]],""))</f>
        <v/>
      </c>
      <c r="AB143" s="18"/>
      <c r="AC143" s="18"/>
      <c r="AD143" s="18" t="str">
        <f>IF(Table_Styles[[#This Row],[MR]]&lt;&gt;"",Table_Styles[[#This Row],[MR]],IF(Table_Styles[[#This Row],[MR Default]]&lt;&gt;"",Table_Styles[[#This Row],[MR Default]],""))</f>
        <v/>
      </c>
      <c r="AE143" s="18"/>
      <c r="AF143" s="18"/>
      <c r="AG143" s="18" t="str">
        <f>IF(Table_Styles[[#This Row],[MB]]&lt;&gt;"",Table_Styles[[#This Row],[MB]],IF(Table_Styles[[#This Row],[MB Default]]&lt;&gt;"",Table_Styles[[#This Row],[MB Default]],""))</f>
        <v/>
      </c>
      <c r="AH143" s="18"/>
      <c r="AI143" s="18"/>
      <c r="AJ143" s="18" t="str">
        <f>IF(Table_Styles[[#This Row],[ML]]&lt;&gt;"",Table_Styles[[#This Row],[ML]],IF(Table_Styles[[#This Row],[ML Default]]&lt;&gt;"",Table_Styles[[#This Row],[ML Default]],""))</f>
        <v/>
      </c>
      <c r="AK143" s="18"/>
      <c r="AL143" s="18"/>
      <c r="AM143" s="18" t="str">
        <f>IF(Table_Styles[[#This Row],[PT]]&lt;&gt;"",Table_Styles[[#This Row],[PT]],IF(Table_Styles[[#This Row],[PT Default]]&lt;&gt;"",Table_Styles[[#This Row],[PT Default]],""))</f>
        <v/>
      </c>
      <c r="AN143" s="18"/>
      <c r="AO143" s="18"/>
      <c r="AP143" s="18" t="str">
        <f>IF(Table_Styles[[#This Row],[PR]]&lt;&gt;"",Table_Styles[[#This Row],[PR]],IF(Table_Styles[[#This Row],[PR Default]]&lt;&gt;"",Table_Styles[[#This Row],[PR Default]],""))</f>
        <v/>
      </c>
      <c r="AQ143" s="18"/>
      <c r="AR143" s="18"/>
      <c r="AS143" s="18" t="str">
        <f>IF(Table_Styles[[#This Row],[PB]]&lt;&gt;"",Table_Styles[[#This Row],[PB]],IF(Table_Styles[[#This Row],[PB Default]]&lt;&gt;"",Table_Styles[[#This Row],[PB Default]],""))</f>
        <v/>
      </c>
      <c r="AT143" s="18"/>
      <c r="AU143" s="18"/>
      <c r="AV143" s="18" t="str">
        <f>IF(Table_Styles[[#This Row],[PL]]&lt;&gt;"",Table_Styles[[#This Row],[PL]],IF(Table_Styles[[#This Row],[PL Default]]&lt;&gt;"",Table_Styles[[#This Row],[PL Default]],""))</f>
        <v/>
      </c>
      <c r="AW143" s="18"/>
      <c r="AX143" s="18"/>
      <c r="AY143" s="18" t="str">
        <f>IF(Table_Styles[[#This Row],[BT]]&lt;&gt;"",Table_Styles[[#This Row],[BT]],IF(Table_Styles[[#This Row],[BT Default]]&lt;&gt;"",Table_Styles[[#This Row],[BT Default]],""))</f>
        <v/>
      </c>
      <c r="AZ143" s="18"/>
      <c r="BA143" s="18"/>
      <c r="BB143" s="18" t="str">
        <f>IF(Table_Styles[[#This Row],[BR]]&lt;&gt;"",Table_Styles[[#This Row],[BR]],IF(Table_Styles[[#This Row],[BR Default]]&lt;&gt;"",Table_Styles[[#This Row],[BR Default]],""))</f>
        <v/>
      </c>
      <c r="BC143" s="18"/>
      <c r="BD143" s="18"/>
      <c r="BE143" s="18" t="str">
        <f>IF(Table_Styles[[#This Row],[BB]]&lt;&gt;"",Table_Styles[[#This Row],[BB]],IF(Table_Styles[[#This Row],[BB Default]]&lt;&gt;"",Table_Styles[[#This Row],[BB Default]],""))</f>
        <v/>
      </c>
      <c r="BF143" s="18"/>
      <c r="BG143" s="18"/>
      <c r="BH143" s="18" t="str">
        <f>IF(Table_Styles[[#This Row],[BL]]&lt;&gt;"",Table_Styles[[#This Row],[BL]],IF(Table_Styles[[#This Row],[BL Default]]&lt;&gt;"",Table_Styles[[#This Row],[BL Default]],""))</f>
        <v/>
      </c>
      <c r="BI143" s="18"/>
      <c r="BJ143" s="38"/>
      <c r="BK143" s="18" t="str">
        <f>IF(Table_Styles[[#This Row],[Width]]&lt;&gt;"",Table_Styles[[#This Row],[Width]],IF(Table_Styles[[#This Row],[Width Default]]&lt;&gt;"",Table_Styles[[#This Row],[Width Default]],""))</f>
        <v/>
      </c>
      <c r="BL143" s="18"/>
      <c r="BM143" s="18"/>
      <c r="BN143" s="18" t="str">
        <f>IF(Table_Styles[[#This Row],[Height]]&lt;&gt;"",Table_Styles[[#This Row],[Height]],IF(Table_Styles[[#This Row],[Height Default]]&lt;&gt;"",Table_Styles[[#This Row],[Height Default]],""))</f>
        <v/>
      </c>
      <c r="BO143" s="18"/>
      <c r="BP143" s="18"/>
      <c r="BQ143" s="18" t="str">
        <f>IF(Table_Styles[[#This Row],[Top]]&lt;&gt;"",Table_Styles[[#This Row],[Top]],IF(Table_Styles[[#This Row],[Top Default]]&lt;&gt;"",Table_Styles[[#This Row],[Top Default]],""))</f>
        <v/>
      </c>
      <c r="BR143" s="18"/>
      <c r="BS143" s="18"/>
      <c r="BT143" s="18" t="str">
        <f>IF(Table_Styles[[#This Row],[Right]]&lt;&gt;"",Table_Styles[[#This Row],[Right]],IF(Table_Styles[[#This Row],[Right Default]]&lt;&gt;"",Table_Styles[[#This Row],[Right Default]],""))</f>
        <v/>
      </c>
      <c r="BU143" s="18"/>
      <c r="BV143" s="18"/>
      <c r="BW143" s="18" t="str">
        <f>IF(Table_Styles[[#This Row],[Bottom]]&lt;&gt;"",Table_Styles[[#This Row],[Bottom]],IF(Table_Styles[[#This Row],[Bottom Default]]&lt;&gt;"",Table_Styles[[#This Row],[Bottom Default]],""))</f>
        <v/>
      </c>
      <c r="BX143" s="18"/>
      <c r="BY143" s="18"/>
      <c r="BZ143" s="18" t="str">
        <f>IF(Table_Styles[[#This Row],[Left]]&lt;&gt;"",Table_Styles[[#This Row],[Left]],IF(Table_Styles[[#This Row],[Left Default]]&lt;&gt;"",Table_Styles[[#This Row],[Left Default]],""))</f>
        <v/>
      </c>
      <c r="CA143" s="18"/>
      <c r="CB143" s="20" t="str">
        <f>IF(AND(Table_Styles[[#This Row],[Selector]]&lt;&gt;"",Table_Styles[[#This Row],[Font Family Used]]&lt;&gt;"",Table_Styles[[#This Row],[Font Weight Used]]&lt;&gt;""),Table_Styles[[#This Row],[Font Family Used]]&amp;" "&amp;Table_Styles[[#This Row],[Font Weight Used]],"")</f>
        <v/>
      </c>
      <c r="CC143" s="20" t="str">
        <f ca="1">IF(AND(Table_Styles[[#This Row],[Selector]],COUNTIF(OFFSET(CC:CC,0,0,ROW()-1,1),"="&amp;Table_Styles[[#This Row],[Font]])=0),Table_Styles[[#This Row],[Font]],"")</f>
        <v/>
      </c>
      <c r="CD143" s="20" t="str">
        <f ca="1">IF(Table_Styles[[#This Row],[Unique Font]]&lt;&gt;"",
"{""fontFamily"":"""&amp;Table_Styles[[#This Row],[Font Family Used]]&amp;""",""fontWeight"":"&amp;Table_Styles[[#This Row],[Font Weight Used]]&amp;"}","")</f>
        <v/>
      </c>
      <c r="CE143"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s="20" t="str">
        <f>IF(AND(Table_Styles[[#This Row],[Selector]]&lt;&gt;"", Table_Styles[[#This Row],[Config Properties]]&lt;&gt;""),
Table_Styles[[#This Row],[Selector]]&amp;" { "&amp;Table_Styles[[#This Row],[Config Properties]]&amp;" }","")</f>
        <v/>
      </c>
      <c r="CG143" s="20" t="str">
        <f xml:space="preserve">
SUBSTITUTE(SUBSTITUTE(SUBSTITUTE(SUBSTITUTE(SUBSTITUTE(SUBSTITUTE(SUBSTITUTE(SUBSTITUTE(Table_Styles[[#This Row],[Config]],
" {","{"),
"{ ","{"),
" }","}"),
"} ","}"),
" ,",","),
", ",","),
" :",":"),
": ",":")</f>
        <v/>
      </c>
    </row>
    <row r="144" spans="2:85" ht="21" customHeight="1">
      <c r="B144" s="92" t="s">
        <v>801</v>
      </c>
      <c r="C144" s="20" t="s">
        <v>873</v>
      </c>
      <c r="D144" s="18"/>
      <c r="E144" s="18"/>
      <c r="F144" s="18" t="str">
        <f>IF(Table_Styles[[#This Row],[Font Family]]&lt;&gt;"",Table_Styles[[#This Row],[Font Family]],IF(Table_Styles[[#This Row],[Font Family Default]]&lt;&gt;"",Table_Styles[[#This Row],[Font Family Default]],""))</f>
        <v/>
      </c>
      <c r="G144" s="18"/>
      <c r="H144" s="18"/>
      <c r="I144" s="18" t="str">
        <f>IF(Table_Styles[[#This Row],[Font Size]]&lt;&gt;"",Table_Styles[[#This Row],[Font Size]],IF(Table_Styles[[#This Row],[Font Size Default]]&lt;&gt;"",Table_Styles[[#This Row],[Font Size Default]],""))</f>
        <v/>
      </c>
      <c r="J144" s="18"/>
      <c r="K144" s="18"/>
      <c r="L144" s="18" t="str">
        <f>IF(Table_Styles[[#This Row],[Font Weight]]&lt;&gt;"",Table_Styles[[#This Row],[Font Weight]],IF(Table_Styles[[#This Row],[Font Weight Default]]&lt;&gt;"",Table_Styles[[#This Row],[Font Weight Default]],""))</f>
        <v/>
      </c>
      <c r="M144" s="18"/>
      <c r="N144" s="18"/>
      <c r="O144" s="18" t="str">
        <f>IF(Table_Styles[[#This Row],[Colour]]&lt;&gt;"",Table_Styles[[#This Row],[Colour]],IF(Table_Styles[[#This Row],[Colour Default]]&lt;&gt;"",Table_Styles[[#This Row],[Colour Default]],""))</f>
        <v/>
      </c>
      <c r="P144" s="18"/>
      <c r="Q144" s="18"/>
      <c r="R144" s="18" t="str">
        <f>IF(Table_Styles[[#This Row],[Background]]&lt;&gt;"",Table_Styles[[#This Row],[Background]],IF(Table_Styles[[#This Row],[Background Default]]&lt;&gt;"",Table_Styles[[#This Row],[Background Default]],""))</f>
        <v/>
      </c>
      <c r="S144" s="18"/>
      <c r="T144" s="18"/>
      <c r="U144" s="18" t="str">
        <f>IF(Table_Styles[[#This Row],[Border]]&lt;&gt;"",Table_Styles[[#This Row],[Border]],IF(Table_Styles[[#This Row],[Border Default]]&lt;&gt;"",Table_Styles[[#This Row],[Border Default]],""))</f>
        <v/>
      </c>
      <c r="V144" s="18"/>
      <c r="W144" s="18"/>
      <c r="X144" s="18" t="str">
        <f>IF(Table_Styles[[#This Row],[Border Radius]]&lt;&gt;"",Table_Styles[[#This Row],[Border Radius]],IF(Table_Styles[[#This Row],[Border Radius Default]]&lt;&gt;"",Table_Styles[[#This Row],[Border Radius Default]],""))</f>
        <v/>
      </c>
      <c r="Y144" s="18"/>
      <c r="Z144" s="18"/>
      <c r="AA144" s="18" t="str">
        <f>IF(Table_Styles[[#This Row],[MT]]&lt;&gt;"",Table_Styles[[#This Row],[MT]],IF(Table_Styles[[#This Row],[MT Default]]&lt;&gt;"",Table_Styles[[#This Row],[MT Default]],""))</f>
        <v/>
      </c>
      <c r="AB144" s="18"/>
      <c r="AC144" s="18"/>
      <c r="AD144" s="18" t="str">
        <f>IF(Table_Styles[[#This Row],[MR]]&lt;&gt;"",Table_Styles[[#This Row],[MR]],IF(Table_Styles[[#This Row],[MR Default]]&lt;&gt;"",Table_Styles[[#This Row],[MR Default]],""))</f>
        <v/>
      </c>
      <c r="AE144" s="18"/>
      <c r="AF144" s="18"/>
      <c r="AG144" s="18" t="str">
        <f>IF(Table_Styles[[#This Row],[MB]]&lt;&gt;"",Table_Styles[[#This Row],[MB]],IF(Table_Styles[[#This Row],[MB Default]]&lt;&gt;"",Table_Styles[[#This Row],[MB Default]],""))</f>
        <v/>
      </c>
      <c r="AH144" s="18"/>
      <c r="AI144" s="18"/>
      <c r="AJ144" s="18" t="str">
        <f>IF(Table_Styles[[#This Row],[ML]]&lt;&gt;"",Table_Styles[[#This Row],[ML]],IF(Table_Styles[[#This Row],[ML Default]]&lt;&gt;"",Table_Styles[[#This Row],[ML Default]],""))</f>
        <v/>
      </c>
      <c r="AK144" s="18"/>
      <c r="AL144" s="18"/>
      <c r="AM144" s="18" t="str">
        <f>IF(Table_Styles[[#This Row],[PT]]&lt;&gt;"",Table_Styles[[#This Row],[PT]],IF(Table_Styles[[#This Row],[PT Default]]&lt;&gt;"",Table_Styles[[#This Row],[PT Default]],""))</f>
        <v/>
      </c>
      <c r="AN144" s="18"/>
      <c r="AO144" s="18"/>
      <c r="AP144" s="18" t="str">
        <f>IF(Table_Styles[[#This Row],[PR]]&lt;&gt;"",Table_Styles[[#This Row],[PR]],IF(Table_Styles[[#This Row],[PR Default]]&lt;&gt;"",Table_Styles[[#This Row],[PR Default]],""))</f>
        <v/>
      </c>
      <c r="AQ144" s="18"/>
      <c r="AR144" s="18"/>
      <c r="AS144" s="18" t="str">
        <f>IF(Table_Styles[[#This Row],[PB]]&lt;&gt;"",Table_Styles[[#This Row],[PB]],IF(Table_Styles[[#This Row],[PB Default]]&lt;&gt;"",Table_Styles[[#This Row],[PB Default]],""))</f>
        <v/>
      </c>
      <c r="AT144" s="18"/>
      <c r="AU144" s="18"/>
      <c r="AV144" s="18" t="str">
        <f>IF(Table_Styles[[#This Row],[PL]]&lt;&gt;"",Table_Styles[[#This Row],[PL]],IF(Table_Styles[[#This Row],[PL Default]]&lt;&gt;"",Table_Styles[[#This Row],[PL Default]],""))</f>
        <v/>
      </c>
      <c r="AW144" s="18"/>
      <c r="AX144" s="18"/>
      <c r="AY144" s="18" t="str">
        <f>IF(Table_Styles[[#This Row],[BT]]&lt;&gt;"",Table_Styles[[#This Row],[BT]],IF(Table_Styles[[#This Row],[BT Default]]&lt;&gt;"",Table_Styles[[#This Row],[BT Default]],""))</f>
        <v/>
      </c>
      <c r="AZ144" s="18"/>
      <c r="BA144" s="18"/>
      <c r="BB144" s="18" t="str">
        <f>IF(Table_Styles[[#This Row],[BR]]&lt;&gt;"",Table_Styles[[#This Row],[BR]],IF(Table_Styles[[#This Row],[BR Default]]&lt;&gt;"",Table_Styles[[#This Row],[BR Default]],""))</f>
        <v/>
      </c>
      <c r="BC144" s="18"/>
      <c r="BD144" s="18"/>
      <c r="BE144" s="18" t="str">
        <f>IF(Table_Styles[[#This Row],[BB]]&lt;&gt;"",Table_Styles[[#This Row],[BB]],IF(Table_Styles[[#This Row],[BB Default]]&lt;&gt;"",Table_Styles[[#This Row],[BB Default]],""))</f>
        <v/>
      </c>
      <c r="BF144" s="18"/>
      <c r="BG144" s="18"/>
      <c r="BH144" s="18" t="str">
        <f>IF(Table_Styles[[#This Row],[BL]]&lt;&gt;"",Table_Styles[[#This Row],[BL]],IF(Table_Styles[[#This Row],[BL Default]]&lt;&gt;"",Table_Styles[[#This Row],[BL Default]],""))</f>
        <v/>
      </c>
      <c r="BI144" s="18"/>
      <c r="BJ144" s="38"/>
      <c r="BK144" s="18" t="str">
        <f>IF(Table_Styles[[#This Row],[Width]]&lt;&gt;"",Table_Styles[[#This Row],[Width]],IF(Table_Styles[[#This Row],[Width Default]]&lt;&gt;"",Table_Styles[[#This Row],[Width Default]],""))</f>
        <v/>
      </c>
      <c r="BL144" s="18"/>
      <c r="BM144" s="18"/>
      <c r="BN144" s="18" t="str">
        <f>IF(Table_Styles[[#This Row],[Height]]&lt;&gt;"",Table_Styles[[#This Row],[Height]],IF(Table_Styles[[#This Row],[Height Default]]&lt;&gt;"",Table_Styles[[#This Row],[Height Default]],""))</f>
        <v/>
      </c>
      <c r="BO144" s="18"/>
      <c r="BP144" s="18"/>
      <c r="BQ144" s="18" t="str">
        <f>IF(Table_Styles[[#This Row],[Top]]&lt;&gt;"",Table_Styles[[#This Row],[Top]],IF(Table_Styles[[#This Row],[Top Default]]&lt;&gt;"",Table_Styles[[#This Row],[Top Default]],""))</f>
        <v/>
      </c>
      <c r="BR144" s="18"/>
      <c r="BS144" s="18"/>
      <c r="BT144" s="18" t="str">
        <f>IF(Table_Styles[[#This Row],[Right]]&lt;&gt;"",Table_Styles[[#This Row],[Right]],IF(Table_Styles[[#This Row],[Right Default]]&lt;&gt;"",Table_Styles[[#This Row],[Right Default]],""))</f>
        <v/>
      </c>
      <c r="BU144" s="18"/>
      <c r="BV144" s="18"/>
      <c r="BW144" s="18" t="str">
        <f>IF(Table_Styles[[#This Row],[Bottom]]&lt;&gt;"",Table_Styles[[#This Row],[Bottom]],IF(Table_Styles[[#This Row],[Bottom Default]]&lt;&gt;"",Table_Styles[[#This Row],[Bottom Default]],""))</f>
        <v/>
      </c>
      <c r="BX144" s="18"/>
      <c r="BY144" s="18"/>
      <c r="BZ144" s="18" t="str">
        <f>IF(Table_Styles[[#This Row],[Left]]&lt;&gt;"",Table_Styles[[#This Row],[Left]],IF(Table_Styles[[#This Row],[Left Default]]&lt;&gt;"",Table_Styles[[#This Row],[Left Default]],""))</f>
        <v/>
      </c>
      <c r="CA144" s="18"/>
      <c r="CB144" s="20" t="str">
        <f>IF(AND(Table_Styles[[#This Row],[Selector]]&lt;&gt;"",Table_Styles[[#This Row],[Font Family Used]]&lt;&gt;"",Table_Styles[[#This Row],[Font Weight Used]]&lt;&gt;""),Table_Styles[[#This Row],[Font Family Used]]&amp;" "&amp;Table_Styles[[#This Row],[Font Weight Used]],"")</f>
        <v/>
      </c>
      <c r="CC144" s="20" t="str">
        <f ca="1">IF(AND(Table_Styles[[#This Row],[Selector]],COUNTIF(OFFSET(CC:CC,0,0,ROW()-1,1),"="&amp;Table_Styles[[#This Row],[Font]])=0),Table_Styles[[#This Row],[Font]],"")</f>
        <v/>
      </c>
      <c r="CD144" s="20" t="str">
        <f ca="1">IF(Table_Styles[[#This Row],[Unique Font]]&lt;&gt;"",
"{""fontFamily"":"""&amp;Table_Styles[[#This Row],[Font Family Used]]&amp;""",""fontWeight"":"&amp;Table_Styles[[#This Row],[Font Weight Used]]&amp;"}","")</f>
        <v/>
      </c>
      <c r="CE144"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4" s="20" t="str">
        <f>IF(AND(Table_Styles[[#This Row],[Selector]]&lt;&gt;"", Table_Styles[[#This Row],[Config Properties]]&lt;&gt;""),
Table_Styles[[#This Row],[Selector]]&amp;" { "&amp;Table_Styles[[#This Row],[Config Properties]]&amp;" }","")</f>
        <v/>
      </c>
      <c r="CG144" s="20" t="str">
        <f xml:space="preserve">
SUBSTITUTE(SUBSTITUTE(SUBSTITUTE(SUBSTITUTE(SUBSTITUTE(SUBSTITUTE(SUBSTITUTE(SUBSTITUTE(Table_Styles[[#This Row],[Config]],
" {","{"),
"{ ","{"),
" }","}"),
"} ","}"),
" ,",","),
", ",","),
" :",":"),
": ",":")</f>
        <v/>
      </c>
    </row>
    <row r="145" spans="2:85" ht="29.25" thickBot="1">
      <c r="B145" s="21" t="s">
        <v>625</v>
      </c>
      <c r="C145" s="21"/>
      <c r="D145" s="21"/>
      <c r="E145" s="21"/>
      <c r="F145" s="21" t="str">
        <f>IF(Table_Styles[[#This Row],[Font Family]]&lt;&gt;"",Table_Styles[[#This Row],[Font Family]],IF(Table_Styles[[#This Row],[Font Family Default]]&lt;&gt;"",Table_Styles[[#This Row],[Font Family Default]],""))</f>
        <v/>
      </c>
      <c r="G145" s="21"/>
      <c r="H145" s="21"/>
      <c r="I145" s="21" t="str">
        <f>IF(Table_Styles[[#This Row],[Font Size]]&lt;&gt;"",Table_Styles[[#This Row],[Font Size]],IF(Table_Styles[[#This Row],[Font Size Default]]&lt;&gt;"",Table_Styles[[#This Row],[Font Size Default]],""))</f>
        <v/>
      </c>
      <c r="J145" s="21"/>
      <c r="K145" s="21"/>
      <c r="L145" s="21" t="str">
        <f>IF(Table_Styles[[#This Row],[Font Weight]]&lt;&gt;"",Table_Styles[[#This Row],[Font Weight]],IF(Table_Styles[[#This Row],[Font Weight Default]]&lt;&gt;"",Table_Styles[[#This Row],[Font Weight Default]],""))</f>
        <v/>
      </c>
      <c r="M145" s="21"/>
      <c r="N145" s="21"/>
      <c r="O145" s="21" t="str">
        <f>IF(Table_Styles[[#This Row],[Colour]]&lt;&gt;"",Table_Styles[[#This Row],[Colour]],IF(Table_Styles[[#This Row],[Colour Default]]&lt;&gt;"",Table_Styles[[#This Row],[Colour Default]],""))</f>
        <v/>
      </c>
      <c r="P145" s="21"/>
      <c r="Q145" s="21"/>
      <c r="R145" s="21" t="str">
        <f>IF(Table_Styles[[#This Row],[Background]]&lt;&gt;"",Table_Styles[[#This Row],[Background]],IF(Table_Styles[[#This Row],[Background Default]]&lt;&gt;"",Table_Styles[[#This Row],[Background Default]],""))</f>
        <v/>
      </c>
      <c r="S145" s="21"/>
      <c r="T145" s="21"/>
      <c r="U145" s="21" t="str">
        <f>IF(Table_Styles[[#This Row],[Border]]&lt;&gt;"",Table_Styles[[#This Row],[Border]],IF(Table_Styles[[#This Row],[Border Default]]&lt;&gt;"",Table_Styles[[#This Row],[Border Default]],""))</f>
        <v/>
      </c>
      <c r="V145" s="21"/>
      <c r="W145" s="21"/>
      <c r="X145" s="21" t="str">
        <f>IF(Table_Styles[[#This Row],[Border Radius]]&lt;&gt;"",Table_Styles[[#This Row],[Border Radius]],IF(Table_Styles[[#This Row],[Border Radius Default]]&lt;&gt;"",Table_Styles[[#This Row],[Border Radius Default]],""))</f>
        <v/>
      </c>
      <c r="Y145" s="21"/>
      <c r="Z145" s="21"/>
      <c r="AA145" s="21" t="str">
        <f>IF(Table_Styles[[#This Row],[MT]]&lt;&gt;"",Table_Styles[[#This Row],[MT]],IF(Table_Styles[[#This Row],[MT Default]]&lt;&gt;"",Table_Styles[[#This Row],[MT Default]],""))</f>
        <v/>
      </c>
      <c r="AB145" s="21"/>
      <c r="AC145" s="21"/>
      <c r="AD145" s="21" t="str">
        <f>IF(Table_Styles[[#This Row],[MR]]&lt;&gt;"",Table_Styles[[#This Row],[MR]],IF(Table_Styles[[#This Row],[MR Default]]&lt;&gt;"",Table_Styles[[#This Row],[MR Default]],""))</f>
        <v/>
      </c>
      <c r="AE145" s="21"/>
      <c r="AF145" s="21"/>
      <c r="AG145" s="21" t="str">
        <f>IF(Table_Styles[[#This Row],[MB]]&lt;&gt;"",Table_Styles[[#This Row],[MB]],IF(Table_Styles[[#This Row],[MB Default]]&lt;&gt;"",Table_Styles[[#This Row],[MB Default]],""))</f>
        <v/>
      </c>
      <c r="AH145" s="21"/>
      <c r="AI145" s="21"/>
      <c r="AJ145" s="21" t="str">
        <f>IF(Table_Styles[[#This Row],[ML]]&lt;&gt;"",Table_Styles[[#This Row],[ML]],IF(Table_Styles[[#This Row],[ML Default]]&lt;&gt;"",Table_Styles[[#This Row],[ML Default]],""))</f>
        <v/>
      </c>
      <c r="AK145" s="21"/>
      <c r="AL145" s="21"/>
      <c r="AM145" s="21" t="str">
        <f>IF(Table_Styles[[#This Row],[PT]]&lt;&gt;"",Table_Styles[[#This Row],[PT]],IF(Table_Styles[[#This Row],[PT Default]]&lt;&gt;"",Table_Styles[[#This Row],[PT Default]],""))</f>
        <v/>
      </c>
      <c r="AN145" s="21"/>
      <c r="AO145" s="21"/>
      <c r="AP145" s="21" t="str">
        <f>IF(Table_Styles[[#This Row],[PR]]&lt;&gt;"",Table_Styles[[#This Row],[PR]],IF(Table_Styles[[#This Row],[PR Default]]&lt;&gt;"",Table_Styles[[#This Row],[PR Default]],""))</f>
        <v/>
      </c>
      <c r="AQ145" s="21"/>
      <c r="AR145" s="21"/>
      <c r="AS145" s="21" t="str">
        <f>IF(Table_Styles[[#This Row],[PB]]&lt;&gt;"",Table_Styles[[#This Row],[PB]],IF(Table_Styles[[#This Row],[PB Default]]&lt;&gt;"",Table_Styles[[#This Row],[PB Default]],""))</f>
        <v/>
      </c>
      <c r="AT145" s="21"/>
      <c r="AU145" s="21"/>
      <c r="AV145" s="21" t="str">
        <f>IF(Table_Styles[[#This Row],[PL]]&lt;&gt;"",Table_Styles[[#This Row],[PL]],IF(Table_Styles[[#This Row],[PL Default]]&lt;&gt;"",Table_Styles[[#This Row],[PL Default]],""))</f>
        <v/>
      </c>
      <c r="AW145" s="21"/>
      <c r="AX145" s="21"/>
      <c r="AY145" s="21" t="str">
        <f>IF(Table_Styles[[#This Row],[BT]]&lt;&gt;"",Table_Styles[[#This Row],[BT]],IF(Table_Styles[[#This Row],[BT Default]]&lt;&gt;"",Table_Styles[[#This Row],[BT Default]],""))</f>
        <v/>
      </c>
      <c r="AZ145" s="21"/>
      <c r="BA145" s="21"/>
      <c r="BB145" s="21" t="str">
        <f>IF(Table_Styles[[#This Row],[BR]]&lt;&gt;"",Table_Styles[[#This Row],[BR]],IF(Table_Styles[[#This Row],[BR Default]]&lt;&gt;"",Table_Styles[[#This Row],[BR Default]],""))</f>
        <v/>
      </c>
      <c r="BC145" s="21"/>
      <c r="BD145" s="21"/>
      <c r="BE145" s="21" t="str">
        <f>IF(Table_Styles[[#This Row],[BB]]&lt;&gt;"",Table_Styles[[#This Row],[BB]],IF(Table_Styles[[#This Row],[BB Default]]&lt;&gt;"",Table_Styles[[#This Row],[BB Default]],""))</f>
        <v/>
      </c>
      <c r="BF145" s="21"/>
      <c r="BG145" s="21"/>
      <c r="BH145" s="21" t="str">
        <f>IF(Table_Styles[[#This Row],[BL]]&lt;&gt;"",Table_Styles[[#This Row],[BL]],IF(Table_Styles[[#This Row],[BL Default]]&lt;&gt;"",Table_Styles[[#This Row],[BL Default]],""))</f>
        <v/>
      </c>
      <c r="BI145" s="21"/>
      <c r="BJ145" s="21"/>
      <c r="BK145" s="21" t="str">
        <f>IF(Table_Styles[[#This Row],[Width]]&lt;&gt;"",Table_Styles[[#This Row],[Width]],IF(Table_Styles[[#This Row],[Width Default]]&lt;&gt;"",Table_Styles[[#This Row],[Width Default]],""))</f>
        <v/>
      </c>
      <c r="BL145" s="21"/>
      <c r="BM145" s="21"/>
      <c r="BN145" s="21" t="str">
        <f>IF(Table_Styles[[#This Row],[Height]]&lt;&gt;"",Table_Styles[[#This Row],[Height]],IF(Table_Styles[[#This Row],[Height Default]]&lt;&gt;"",Table_Styles[[#This Row],[Height Default]],""))</f>
        <v/>
      </c>
      <c r="BO145" s="21"/>
      <c r="BP145" s="21"/>
      <c r="BQ145" s="21" t="str">
        <f>IF(Table_Styles[[#This Row],[Top]]&lt;&gt;"",Table_Styles[[#This Row],[Top]],IF(Table_Styles[[#This Row],[Top Default]]&lt;&gt;"",Table_Styles[[#This Row],[Top Default]],""))</f>
        <v/>
      </c>
      <c r="BR145" s="21"/>
      <c r="BS145" s="21"/>
      <c r="BT145" s="21" t="str">
        <f>IF(Table_Styles[[#This Row],[Right]]&lt;&gt;"",Table_Styles[[#This Row],[Right]],IF(Table_Styles[[#This Row],[Right Default]]&lt;&gt;"",Table_Styles[[#This Row],[Right Default]],""))</f>
        <v/>
      </c>
      <c r="BU145" s="21"/>
      <c r="BV145" s="21"/>
      <c r="BW145" s="21" t="str">
        <f>IF(Table_Styles[[#This Row],[Bottom]]&lt;&gt;"",Table_Styles[[#This Row],[Bottom]],IF(Table_Styles[[#This Row],[Bottom Default]]&lt;&gt;"",Table_Styles[[#This Row],[Bottom Default]],""))</f>
        <v/>
      </c>
      <c r="BX145" s="21"/>
      <c r="BY145" s="21"/>
      <c r="BZ145" s="21" t="str">
        <f>IF(Table_Styles[[#This Row],[Left]]&lt;&gt;"",Table_Styles[[#This Row],[Left]],IF(Table_Styles[[#This Row],[Left Default]]&lt;&gt;"",Table_Styles[[#This Row],[Left Default]],""))</f>
        <v/>
      </c>
      <c r="CA145" s="21"/>
      <c r="CB145" s="21" t="str">
        <f>IF(AND(Table_Styles[[#This Row],[Selector]]&lt;&gt;"",Table_Styles[[#This Row],[Font Family Used]]&lt;&gt;"",Table_Styles[[#This Row],[Font Weight Used]]&lt;&gt;""),Table_Styles[[#This Row],[Font Family Used]]&amp;" "&amp;Table_Styles[[#This Row],[Font Weight Used]],"")</f>
        <v/>
      </c>
      <c r="CC145" s="21" t="str">
        <f ca="1">IF(AND(Table_Styles[[#This Row],[Selector]],COUNTIF(OFFSET(CC:CC,0,0,ROW()-1,1),"="&amp;Table_Styles[[#This Row],[Font]])=0),Table_Styles[[#This Row],[Font]],"")</f>
        <v/>
      </c>
      <c r="CD145" s="21" t="str">
        <f ca="1">IF(Table_Styles[[#This Row],[Unique Font]]&lt;&gt;"",
"{""fontFamily"":"""&amp;Table_Styles[[#This Row],[Font Family Used]]&amp;""",""fontWeight"":"&amp;Table_Styles[[#This Row],[Font Weight Used]]&amp;"}","")</f>
        <v/>
      </c>
      <c r="CE145" s="2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s="21" t="str">
        <f>IF(AND(Table_Styles[[#This Row],[Selector]]&lt;&gt;"", Table_Styles[[#This Row],[Config Properties]]&lt;&gt;""),
Table_Styles[[#This Row],[Selector]]&amp;" { "&amp;Table_Styles[[#This Row],[Config Properties]]&amp;" }","")</f>
        <v/>
      </c>
      <c r="CG145" s="21" t="str">
        <f xml:space="preserve">
SUBSTITUTE(SUBSTITUTE(SUBSTITUTE(SUBSTITUTE(SUBSTITUTE(SUBSTITUTE(SUBSTITUTE(SUBSTITUTE(Table_Styles[[#This Row],[Config]],
" {","{"),
"{ ","{"),
" }","}"),
"} ","}"),
" ,",","),
", ",","),
" :",":"),
": ",":")</f>
        <v/>
      </c>
    </row>
    <row r="146" spans="2:85" ht="21" customHeight="1">
      <c r="B146" s="1" t="s">
        <v>874</v>
      </c>
      <c r="C146" s="1" t="s">
        <v>717</v>
      </c>
      <c r="D146"/>
      <c r="E146"/>
      <c r="F146" t="str">
        <f>IF(Table_Styles[[#This Row],[Font Family]]&lt;&gt;"",Table_Styles[[#This Row],[Font Family]],IF(Table_Styles[[#This Row],[Font Family Default]]&lt;&gt;"",Table_Styles[[#This Row],[Font Family Default]],""))</f>
        <v/>
      </c>
      <c r="G146"/>
      <c r="H146"/>
      <c r="I146" t="str">
        <f>IF(Table_Styles[[#This Row],[Font Size]]&lt;&gt;"",Table_Styles[[#This Row],[Font Size]],IF(Table_Styles[[#This Row],[Font Size Default]]&lt;&gt;"",Table_Styles[[#This Row],[Font Size Default]],""))</f>
        <v/>
      </c>
      <c r="J146"/>
      <c r="K146"/>
      <c r="L146" t="str">
        <f>IF(Table_Styles[[#This Row],[Font Weight]]&lt;&gt;"",Table_Styles[[#This Row],[Font Weight]],IF(Table_Styles[[#This Row],[Font Weight Default]]&lt;&gt;"",Table_Styles[[#This Row],[Font Weight Default]],""))</f>
        <v/>
      </c>
      <c r="M146"/>
      <c r="N146"/>
      <c r="O146" t="str">
        <f>IF(Table_Styles[[#This Row],[Colour]]&lt;&gt;"",Table_Styles[[#This Row],[Colour]],IF(Table_Styles[[#This Row],[Colour Default]]&lt;&gt;"",Table_Styles[[#This Row],[Colour Default]],""))</f>
        <v/>
      </c>
      <c r="P146"/>
      <c r="Q146"/>
      <c r="R146" t="str">
        <f>IF(Table_Styles[[#This Row],[Background]]&lt;&gt;"",Table_Styles[[#This Row],[Background]],IF(Table_Styles[[#This Row],[Background Default]]&lt;&gt;"",Table_Styles[[#This Row],[Background Default]],""))</f>
        <v/>
      </c>
      <c r="S146"/>
      <c r="T146"/>
      <c r="U146" t="str">
        <f>IF(Table_Styles[[#This Row],[Border]]&lt;&gt;"",Table_Styles[[#This Row],[Border]],IF(Table_Styles[[#This Row],[Border Default]]&lt;&gt;"",Table_Styles[[#This Row],[Border Default]],""))</f>
        <v/>
      </c>
      <c r="V146"/>
      <c r="W146"/>
      <c r="X146" t="str">
        <f>IF(Table_Styles[[#This Row],[Border Radius]]&lt;&gt;"",Table_Styles[[#This Row],[Border Radius]],IF(Table_Styles[[#This Row],[Border Radius Default]]&lt;&gt;"",Table_Styles[[#This Row],[Border Radius Default]],""))</f>
        <v/>
      </c>
      <c r="Y146"/>
      <c r="Z146"/>
      <c r="AA146" t="str">
        <f>IF(Table_Styles[[#This Row],[MT]]&lt;&gt;"",Table_Styles[[#This Row],[MT]],IF(Table_Styles[[#This Row],[MT Default]]&lt;&gt;"",Table_Styles[[#This Row],[MT Default]],""))</f>
        <v/>
      </c>
      <c r="AB146"/>
      <c r="AC146"/>
      <c r="AD146" t="str">
        <f>IF(Table_Styles[[#This Row],[MR]]&lt;&gt;"",Table_Styles[[#This Row],[MR]],IF(Table_Styles[[#This Row],[MR Default]]&lt;&gt;"",Table_Styles[[#This Row],[MR Default]],""))</f>
        <v/>
      </c>
      <c r="AE146"/>
      <c r="AF146"/>
      <c r="AG146" t="str">
        <f>IF(Table_Styles[[#This Row],[MB]]&lt;&gt;"",Table_Styles[[#This Row],[MB]],IF(Table_Styles[[#This Row],[MB Default]]&lt;&gt;"",Table_Styles[[#This Row],[MB Default]],""))</f>
        <v/>
      </c>
      <c r="AH146"/>
      <c r="AI146"/>
      <c r="AJ146" t="str">
        <f>IF(Table_Styles[[#This Row],[ML]]&lt;&gt;"",Table_Styles[[#This Row],[ML]],IF(Table_Styles[[#This Row],[ML Default]]&lt;&gt;"",Table_Styles[[#This Row],[ML Default]],""))</f>
        <v/>
      </c>
      <c r="AK146"/>
      <c r="AL146"/>
      <c r="AM146" t="str">
        <f>IF(Table_Styles[[#This Row],[PT]]&lt;&gt;"",Table_Styles[[#This Row],[PT]],IF(Table_Styles[[#This Row],[PT Default]]&lt;&gt;"",Table_Styles[[#This Row],[PT Default]],""))</f>
        <v/>
      </c>
      <c r="AN146"/>
      <c r="AO146"/>
      <c r="AP146" t="str">
        <f>IF(Table_Styles[[#This Row],[PR]]&lt;&gt;"",Table_Styles[[#This Row],[PR]],IF(Table_Styles[[#This Row],[PR Default]]&lt;&gt;"",Table_Styles[[#This Row],[PR Default]],""))</f>
        <v/>
      </c>
      <c r="AQ146"/>
      <c r="AR146"/>
      <c r="AS146" t="str">
        <f>IF(Table_Styles[[#This Row],[PB]]&lt;&gt;"",Table_Styles[[#This Row],[PB]],IF(Table_Styles[[#This Row],[PB Default]]&lt;&gt;"",Table_Styles[[#This Row],[PB Default]],""))</f>
        <v/>
      </c>
      <c r="AT146"/>
      <c r="AU146"/>
      <c r="AV146" t="str">
        <f>IF(Table_Styles[[#This Row],[PL]]&lt;&gt;"",Table_Styles[[#This Row],[PL]],IF(Table_Styles[[#This Row],[PL Default]]&lt;&gt;"",Table_Styles[[#This Row],[PL Default]],""))</f>
        <v/>
      </c>
      <c r="AW146"/>
      <c r="AX146"/>
      <c r="AY146" t="str">
        <f>IF(Table_Styles[[#This Row],[BT]]&lt;&gt;"",Table_Styles[[#This Row],[BT]],IF(Table_Styles[[#This Row],[BT Default]]&lt;&gt;"",Table_Styles[[#This Row],[BT Default]],""))</f>
        <v/>
      </c>
      <c r="AZ146"/>
      <c r="BA146"/>
      <c r="BB146" t="str">
        <f>IF(Table_Styles[[#This Row],[BR]]&lt;&gt;"",Table_Styles[[#This Row],[BR]],IF(Table_Styles[[#This Row],[BR Default]]&lt;&gt;"",Table_Styles[[#This Row],[BR Default]],""))</f>
        <v/>
      </c>
      <c r="BC146"/>
      <c r="BD146"/>
      <c r="BE146" t="str">
        <f>IF(Table_Styles[[#This Row],[BB]]&lt;&gt;"",Table_Styles[[#This Row],[BB]],IF(Table_Styles[[#This Row],[BB Default]]&lt;&gt;"",Table_Styles[[#This Row],[BB Default]],""))</f>
        <v/>
      </c>
      <c r="BF146"/>
      <c r="BG146"/>
      <c r="BH146" t="str">
        <f>IF(Table_Styles[[#This Row],[BL]]&lt;&gt;"",Table_Styles[[#This Row],[BL]],IF(Table_Styles[[#This Row],[BL Default]]&lt;&gt;"",Table_Styles[[#This Row],[BL Default]],""))</f>
        <v/>
      </c>
      <c r="BI146"/>
      <c r="BJ146"/>
      <c r="BK146" t="str">
        <f>IF(Table_Styles[[#This Row],[Width]]&lt;&gt;"",Table_Styles[[#This Row],[Width]],IF(Table_Styles[[#This Row],[Width Default]]&lt;&gt;"",Table_Styles[[#This Row],[Width Default]],""))</f>
        <v/>
      </c>
      <c r="BL146" s="1" t="s">
        <v>655</v>
      </c>
      <c r="BM146"/>
      <c r="BN146" t="str">
        <f>IF(Table_Styles[[#This Row],[Height]]&lt;&gt;"",Table_Styles[[#This Row],[Height]],IF(Table_Styles[[#This Row],[Height Default]]&lt;&gt;"",Table_Styles[[#This Row],[Height Default]],""))</f>
        <v>35px</v>
      </c>
      <c r="BO146"/>
      <c r="BP146"/>
      <c r="BQ146" t="str">
        <f>IF(Table_Styles[[#This Row],[Top]]&lt;&gt;"",Table_Styles[[#This Row],[Top]],IF(Table_Styles[[#This Row],[Top Default]]&lt;&gt;"",Table_Styles[[#This Row],[Top Default]],""))</f>
        <v/>
      </c>
      <c r="BR146"/>
      <c r="BS146"/>
      <c r="BT146" t="str">
        <f>IF(Table_Styles[[#This Row],[Right]]&lt;&gt;"",Table_Styles[[#This Row],[Right]],IF(Table_Styles[[#This Row],[Right Default]]&lt;&gt;"",Table_Styles[[#This Row],[Right Default]],""))</f>
        <v/>
      </c>
      <c r="BU146"/>
      <c r="BV146"/>
      <c r="BW146" t="str">
        <f>IF(Table_Styles[[#This Row],[Bottom]]&lt;&gt;"",Table_Styles[[#This Row],[Bottom]],IF(Table_Styles[[#This Row],[Bottom Default]]&lt;&gt;"",Table_Styles[[#This Row],[Bottom Default]],""))</f>
        <v/>
      </c>
      <c r="BX146"/>
      <c r="BY146"/>
      <c r="BZ146" t="str">
        <f>IF(Table_Styles[[#This Row],[Left]]&lt;&gt;"",Table_Styles[[#This Row],[Left]],IF(Table_Styles[[#This Row],[Left Default]]&lt;&gt;"",Table_Styles[[#This Row],[Left Default]],""))</f>
        <v/>
      </c>
      <c r="CA146" s="1" t="s">
        <v>875</v>
      </c>
      <c r="CB146" t="str">
        <f>IF(AND(Table_Styles[[#This Row],[Selector]]&lt;&gt;"",Table_Styles[[#This Row],[Font Family Used]]&lt;&gt;"",Table_Styles[[#This Row],[Font Weight Used]]&lt;&gt;""),Table_Styles[[#This Row],[Font Family Used]]&amp;" "&amp;Table_Styles[[#This Row],[Font Weight Used]],"")</f>
        <v/>
      </c>
      <c r="CC146" t="str">
        <f ca="1">IF(AND(Table_Styles[[#This Row],[Selector]],COUNTIF(OFFSET(CC:CC,0,0,ROW()-1,1),"="&amp;Table_Styles[[#This Row],[Font]])=0),Table_Styles[[#This Row],[Font]],"")</f>
        <v/>
      </c>
      <c r="CD146" t="str">
        <f ca="1">IF(Table_Styles[[#This Row],[Unique Font]]&lt;&gt;"",
"{""fontFamily"":"""&amp;Table_Styles[[#This Row],[Font Family Used]]&amp;""",""fontWeight"":"&amp;Table_Styles[[#This Row],[Font Weight Used]]&amp;"}","")</f>
        <v/>
      </c>
      <c r="CE14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35px;margin: auto; display: table;</v>
      </c>
      <c r="CF146" t="str">
        <f>IF(AND(Table_Styles[[#This Row],[Selector]]&lt;&gt;"", Table_Styles[[#This Row],[Config Properties]]&lt;&gt;""),
Table_Styles[[#This Row],[Selector]]&amp;" { "&amp;Table_Styles[[#This Row],[Config Properties]]&amp;" }","")</f>
        <v>formly-field label .btn-icon { height: 35px;margin: auto; display: table; }</v>
      </c>
      <c r="CG146" t="str">
        <f xml:space="preserve">
SUBSTITUTE(SUBSTITUTE(SUBSTITUTE(SUBSTITUTE(SUBSTITUTE(SUBSTITUTE(SUBSTITUTE(SUBSTITUTE(Table_Styles[[#This Row],[Config]],
" {","{"),
"{ ","{"),
" }","}"),
"} ","}"),
" ,",","),
", ",","),
" :",":"),
": ",":")</f>
        <v>formly-field label .btn-icon{height:35px;margin:auto; display:table;}</v>
      </c>
    </row>
    <row r="147" spans="2:85" ht="21" customHeight="1">
      <c r="B147" s="1" t="s">
        <v>876</v>
      </c>
      <c r="C147" s="1" t="s">
        <v>877</v>
      </c>
      <c r="D147" s="55"/>
      <c r="E147" s="55"/>
      <c r="F147" s="20" t="str">
        <f>IF(Table_Styles[[#This Row],[Font Family]]&lt;&gt;"",Table_Styles[[#This Row],[Font Family]],IF(Table_Styles[[#This Row],[Font Family Default]]&lt;&gt;"",Table_Styles[[#This Row],[Font Family Default]],""))</f>
        <v/>
      </c>
      <c r="G147" s="55"/>
      <c r="H147" s="55"/>
      <c r="I147" s="20" t="str">
        <f>IF(Table_Styles[[#This Row],[Font Size]]&lt;&gt;"",Table_Styles[[#This Row],[Font Size]],IF(Table_Styles[[#This Row],[Font Size Default]]&lt;&gt;"",Table_Styles[[#This Row],[Font Size Default]],""))</f>
        <v/>
      </c>
      <c r="J147" s="55"/>
      <c r="K147" s="55"/>
      <c r="L147" s="20" t="str">
        <f>IF(Table_Styles[[#This Row],[Font Weight]]&lt;&gt;"",Table_Styles[[#This Row],[Font Weight]],IF(Table_Styles[[#This Row],[Font Weight Default]]&lt;&gt;"",Table_Styles[[#This Row],[Font Weight Default]],""))</f>
        <v/>
      </c>
      <c r="M147" s="55"/>
      <c r="N147" s="55"/>
      <c r="O147" s="20" t="str">
        <f>IF(Table_Styles[[#This Row],[Colour]]&lt;&gt;"",Table_Styles[[#This Row],[Colour]],IF(Table_Styles[[#This Row],[Colour Default]]&lt;&gt;"",Table_Styles[[#This Row],[Colour Default]],""))</f>
        <v/>
      </c>
      <c r="P147" s="55"/>
      <c r="Q147" s="55"/>
      <c r="R147" s="20" t="str">
        <f>IF(Table_Styles[[#This Row],[Background]]&lt;&gt;"",Table_Styles[[#This Row],[Background]],IF(Table_Styles[[#This Row],[Background Default]]&lt;&gt;"",Table_Styles[[#This Row],[Background Default]],""))</f>
        <v/>
      </c>
      <c r="S147" s="55"/>
      <c r="T147" s="55"/>
      <c r="U147" s="20" t="str">
        <f>IF(Table_Styles[[#This Row],[Border]]&lt;&gt;"",Table_Styles[[#This Row],[Border]],IF(Table_Styles[[#This Row],[Border Default]]&lt;&gt;"",Table_Styles[[#This Row],[Border Default]],""))</f>
        <v/>
      </c>
      <c r="V147" s="55"/>
      <c r="W147" s="55"/>
      <c r="X147" s="20" t="str">
        <f>IF(Table_Styles[[#This Row],[Border Radius]]&lt;&gt;"",Table_Styles[[#This Row],[Border Radius]],IF(Table_Styles[[#This Row],[Border Radius Default]]&lt;&gt;"",Table_Styles[[#This Row],[Border Radius Default]],""))</f>
        <v/>
      </c>
      <c r="Y147" s="55"/>
      <c r="Z147" s="55"/>
      <c r="AA147" s="20" t="str">
        <f>IF(Table_Styles[[#This Row],[MT]]&lt;&gt;"",Table_Styles[[#This Row],[MT]],IF(Table_Styles[[#This Row],[MT Default]]&lt;&gt;"",Table_Styles[[#This Row],[MT Default]],""))</f>
        <v/>
      </c>
      <c r="AB147" s="55"/>
      <c r="AC147" s="55"/>
      <c r="AD147" s="20" t="str">
        <f>IF(Table_Styles[[#This Row],[MR]]&lt;&gt;"",Table_Styles[[#This Row],[MR]],IF(Table_Styles[[#This Row],[MR Default]]&lt;&gt;"",Table_Styles[[#This Row],[MR Default]],""))</f>
        <v/>
      </c>
      <c r="AE147" s="55"/>
      <c r="AF147" s="55"/>
      <c r="AG147" s="20" t="str">
        <f>IF(Table_Styles[[#This Row],[MB]]&lt;&gt;"",Table_Styles[[#This Row],[MB]],IF(Table_Styles[[#This Row],[MB Default]]&lt;&gt;"",Table_Styles[[#This Row],[MB Default]],""))</f>
        <v/>
      </c>
      <c r="AH147" s="55"/>
      <c r="AI147" s="55"/>
      <c r="AJ147" s="20" t="str">
        <f>IF(Table_Styles[[#This Row],[ML]]&lt;&gt;"",Table_Styles[[#This Row],[ML]],IF(Table_Styles[[#This Row],[ML Default]]&lt;&gt;"",Table_Styles[[#This Row],[ML Default]],""))</f>
        <v/>
      </c>
      <c r="AK147" s="55"/>
      <c r="AL147" s="55"/>
      <c r="AM147" s="20" t="str">
        <f>IF(Table_Styles[[#This Row],[PT]]&lt;&gt;"",Table_Styles[[#This Row],[PT]],IF(Table_Styles[[#This Row],[PT Default]]&lt;&gt;"",Table_Styles[[#This Row],[PT Default]],""))</f>
        <v/>
      </c>
      <c r="AN147" s="55"/>
      <c r="AO147" s="55"/>
      <c r="AP147" s="20" t="str">
        <f>IF(Table_Styles[[#This Row],[PR]]&lt;&gt;"",Table_Styles[[#This Row],[PR]],IF(Table_Styles[[#This Row],[PR Default]]&lt;&gt;"",Table_Styles[[#This Row],[PR Default]],""))</f>
        <v/>
      </c>
      <c r="AQ147" s="55"/>
      <c r="AR147" s="55"/>
      <c r="AS147" s="20" t="str">
        <f>IF(Table_Styles[[#This Row],[PB]]&lt;&gt;"",Table_Styles[[#This Row],[PB]],IF(Table_Styles[[#This Row],[PB Default]]&lt;&gt;"",Table_Styles[[#This Row],[PB Default]],""))</f>
        <v/>
      </c>
      <c r="AT147" s="55"/>
      <c r="AU147" s="55"/>
      <c r="AV147" s="20" t="str">
        <f>IF(Table_Styles[[#This Row],[PL]]&lt;&gt;"",Table_Styles[[#This Row],[PL]],IF(Table_Styles[[#This Row],[PL Default]]&lt;&gt;"",Table_Styles[[#This Row],[PL Default]],""))</f>
        <v/>
      </c>
      <c r="AW147" s="55"/>
      <c r="AX147" s="55"/>
      <c r="AY147" s="20" t="str">
        <f>IF(Table_Styles[[#This Row],[BT]]&lt;&gt;"",Table_Styles[[#This Row],[BT]],IF(Table_Styles[[#This Row],[BT Default]]&lt;&gt;"",Table_Styles[[#This Row],[BT Default]],""))</f>
        <v/>
      </c>
      <c r="AZ147" s="55"/>
      <c r="BA147" s="55"/>
      <c r="BB147" s="20" t="str">
        <f>IF(Table_Styles[[#This Row],[BR]]&lt;&gt;"",Table_Styles[[#This Row],[BR]],IF(Table_Styles[[#This Row],[BR Default]]&lt;&gt;"",Table_Styles[[#This Row],[BR Default]],""))</f>
        <v/>
      </c>
      <c r="BC147" s="55"/>
      <c r="BD147" s="55"/>
      <c r="BE147" s="20" t="str">
        <f>IF(Table_Styles[[#This Row],[BB]]&lt;&gt;"",Table_Styles[[#This Row],[BB]],IF(Table_Styles[[#This Row],[BB Default]]&lt;&gt;"",Table_Styles[[#This Row],[BB Default]],""))</f>
        <v/>
      </c>
      <c r="BF147" s="55"/>
      <c r="BG147" s="55"/>
      <c r="BH147" s="20" t="str">
        <f>IF(Table_Styles[[#This Row],[BL]]&lt;&gt;"",Table_Styles[[#This Row],[BL]],IF(Table_Styles[[#This Row],[BL Default]]&lt;&gt;"",Table_Styles[[#This Row],[BL Default]],""))</f>
        <v/>
      </c>
      <c r="BI147" s="55"/>
      <c r="BJ147" s="55"/>
      <c r="BK147" s="20" t="str">
        <f>IF(Table_Styles[[#This Row],[Width]]&lt;&gt;"",Table_Styles[[#This Row],[Width]],IF(Table_Styles[[#This Row],[Width Default]]&lt;&gt;"",Table_Styles[[#This Row],[Width Default]],""))</f>
        <v/>
      </c>
      <c r="BL147" s="36"/>
      <c r="BM147" s="55"/>
      <c r="BN147" s="20" t="str">
        <f>IF(Table_Styles[[#This Row],[Height]]&lt;&gt;"",Table_Styles[[#This Row],[Height]],IF(Table_Styles[[#This Row],[Height Default]]&lt;&gt;"",Table_Styles[[#This Row],[Height Default]],""))</f>
        <v/>
      </c>
      <c r="BO147" s="20"/>
      <c r="BP147" s="20"/>
      <c r="BQ147" s="20" t="str">
        <f>IF(Table_Styles[[#This Row],[Top]]&lt;&gt;"",Table_Styles[[#This Row],[Top]],IF(Table_Styles[[#This Row],[Top Default]]&lt;&gt;"",Table_Styles[[#This Row],[Top Default]],""))</f>
        <v/>
      </c>
      <c r="BR147" s="20"/>
      <c r="BS147" s="20"/>
      <c r="BT147" s="20" t="str">
        <f>IF(Table_Styles[[#This Row],[Right]]&lt;&gt;"",Table_Styles[[#This Row],[Right]],IF(Table_Styles[[#This Row],[Right Default]]&lt;&gt;"",Table_Styles[[#This Row],[Right Default]],""))</f>
        <v/>
      </c>
      <c r="BU147" s="20"/>
      <c r="BV147" s="20"/>
      <c r="BW147" s="20" t="str">
        <f>IF(Table_Styles[[#This Row],[Bottom]]&lt;&gt;"",Table_Styles[[#This Row],[Bottom]],IF(Table_Styles[[#This Row],[Bottom Default]]&lt;&gt;"",Table_Styles[[#This Row],[Bottom Default]],""))</f>
        <v/>
      </c>
      <c r="BX147" s="20"/>
      <c r="BY147" s="20"/>
      <c r="BZ147" s="20" t="str">
        <f>IF(Table_Styles[[#This Row],[Left]]&lt;&gt;"",Table_Styles[[#This Row],[Left]],IF(Table_Styles[[#This Row],[Left Default]]&lt;&gt;"",Table_Styles[[#This Row],[Left Default]],""))</f>
        <v/>
      </c>
      <c r="CA147" s="36" t="s">
        <v>878</v>
      </c>
      <c r="CB147" s="20" t="str">
        <f>IF(AND(Table_Styles[[#This Row],[Selector]]&lt;&gt;"",Table_Styles[[#This Row],[Font Family Used]]&lt;&gt;"",Table_Styles[[#This Row],[Font Weight Used]]&lt;&gt;""),Table_Styles[[#This Row],[Font Family Used]]&amp;" "&amp;Table_Styles[[#This Row],[Font Weight Used]],"")</f>
        <v/>
      </c>
      <c r="CC147" s="20" t="str">
        <f ca="1">IF(AND(Table_Styles[[#This Row],[Selector]],COUNTIF(OFFSET(CC:CC,0,0,ROW()-1,1),"="&amp;Table_Styles[[#This Row],[Font]])=0),Table_Styles[[#This Row],[Font]],"")</f>
        <v/>
      </c>
      <c r="CD147" s="20" t="str">
        <f ca="1">IF(Table_Styles[[#This Row],[Unique Font]]&lt;&gt;"",
"{""fontFamily"":"""&amp;Table_Styles[[#This Row],[Font Family Used]]&amp;""",""fontWeight"":"&amp;Table_Styles[[#This Row],[Font Weight Used]]&amp;"}","")</f>
        <v/>
      </c>
      <c r="CE147" s="2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display: table-cell; vertical-align: middle;</v>
      </c>
      <c r="CF147" s="20" t="str">
        <f>IF(AND(Table_Styles[[#This Row],[Selector]]&lt;&gt;"", Table_Styles[[#This Row],[Config Properties]]&lt;&gt;""),
Table_Styles[[#This Row],[Selector]]&amp;" { "&amp;Table_Styles[[#This Row],[Config Properties]]&amp;" }","")</f>
        <v>formly-field label .btn-icon &gt; span { display: table-cell; vertical-align: middle; }</v>
      </c>
      <c r="CG147" s="20" t="str">
        <f xml:space="preserve">
SUBSTITUTE(SUBSTITUTE(SUBSTITUTE(SUBSTITUTE(SUBSTITUTE(SUBSTITUTE(SUBSTITUTE(SUBSTITUTE(Table_Styles[[#This Row],[Config]],
" {","{"),
"{ ","{"),
" }","}"),
"} ","}"),
" ,",","),
", ",","),
" :",":"),
": ",":")</f>
        <v>formly-field label .btn-icon &gt; span{display:table-cell; vertical-align:middle;}</v>
      </c>
    </row>
    <row r="148" spans="2:85" ht="21" customHeight="1">
      <c r="B148" s="1" t="s">
        <v>879</v>
      </c>
      <c r="C148" s="1" t="s">
        <v>880</v>
      </c>
      <c r="D148"/>
      <c r="E148"/>
      <c r="F148" t="str">
        <f>IF(Table_Styles[[#This Row],[Font Family]]&lt;&gt;"",Table_Styles[[#This Row],[Font Family]],IF(Table_Styles[[#This Row],[Font Family Default]]&lt;&gt;"",Table_Styles[[#This Row],[Font Family Default]],""))</f>
        <v/>
      </c>
      <c r="G148" s="1" t="s">
        <v>647</v>
      </c>
      <c r="H148"/>
      <c r="I148" t="str">
        <f>IF(Table_Styles[[#This Row],[Font Size]]&lt;&gt;"",Table_Styles[[#This Row],[Font Size]],IF(Table_Styles[[#This Row],[Font Size Default]]&lt;&gt;"",Table_Styles[[#This Row],[Font Size Default]],""))</f>
        <v>23px</v>
      </c>
      <c r="J148"/>
      <c r="K148"/>
      <c r="L148" t="str">
        <f>IF(Table_Styles[[#This Row],[Font Weight]]&lt;&gt;"",Table_Styles[[#This Row],[Font Weight]],IF(Table_Styles[[#This Row],[Font Weight Default]]&lt;&gt;"",Table_Styles[[#This Row],[Font Weight Default]],""))</f>
        <v/>
      </c>
      <c r="M148"/>
      <c r="N148"/>
      <c r="O148" t="str">
        <f>IF(Table_Styles[[#This Row],[Colour]]&lt;&gt;"",Table_Styles[[#This Row],[Colour]],IF(Table_Styles[[#This Row],[Colour Default]]&lt;&gt;"",Table_Styles[[#This Row],[Colour Default]],""))</f>
        <v/>
      </c>
      <c r="P148"/>
      <c r="Q148"/>
      <c r="R148" t="str">
        <f>IF(Table_Styles[[#This Row],[Background]]&lt;&gt;"",Table_Styles[[#This Row],[Background]],IF(Table_Styles[[#This Row],[Background Default]]&lt;&gt;"",Table_Styles[[#This Row],[Background Default]],""))</f>
        <v/>
      </c>
      <c r="S148"/>
      <c r="T148"/>
      <c r="U148" t="str">
        <f>IF(Table_Styles[[#This Row],[Border]]&lt;&gt;"",Table_Styles[[#This Row],[Border]],IF(Table_Styles[[#This Row],[Border Default]]&lt;&gt;"",Table_Styles[[#This Row],[Border Default]],""))</f>
        <v/>
      </c>
      <c r="V148"/>
      <c r="W148"/>
      <c r="X148" t="str">
        <f>IF(Table_Styles[[#This Row],[Border Radius]]&lt;&gt;"",Table_Styles[[#This Row],[Border Radius]],IF(Table_Styles[[#This Row],[Border Radius Default]]&lt;&gt;"",Table_Styles[[#This Row],[Border Radius Default]],""))</f>
        <v/>
      </c>
      <c r="Y148"/>
      <c r="Z148"/>
      <c r="AA148" t="str">
        <f>IF(Table_Styles[[#This Row],[MT]]&lt;&gt;"",Table_Styles[[#This Row],[MT]],IF(Table_Styles[[#This Row],[MT Default]]&lt;&gt;"",Table_Styles[[#This Row],[MT Default]],""))</f>
        <v/>
      </c>
      <c r="AB148"/>
      <c r="AC148"/>
      <c r="AD148" t="str">
        <f>IF(Table_Styles[[#This Row],[MR]]&lt;&gt;"",Table_Styles[[#This Row],[MR]],IF(Table_Styles[[#This Row],[MR Default]]&lt;&gt;"",Table_Styles[[#This Row],[MR Default]],""))</f>
        <v/>
      </c>
      <c r="AE148"/>
      <c r="AF148"/>
      <c r="AG148" t="str">
        <f>IF(Table_Styles[[#This Row],[MB]]&lt;&gt;"",Table_Styles[[#This Row],[MB]],IF(Table_Styles[[#This Row],[MB Default]]&lt;&gt;"",Table_Styles[[#This Row],[MB Default]],""))</f>
        <v/>
      </c>
      <c r="AH148"/>
      <c r="AI148"/>
      <c r="AJ148" t="str">
        <f>IF(Table_Styles[[#This Row],[ML]]&lt;&gt;"",Table_Styles[[#This Row],[ML]],IF(Table_Styles[[#This Row],[ML Default]]&lt;&gt;"",Table_Styles[[#This Row],[ML Default]],""))</f>
        <v/>
      </c>
      <c r="AK148"/>
      <c r="AL148"/>
      <c r="AM148" t="str">
        <f>IF(Table_Styles[[#This Row],[PT]]&lt;&gt;"",Table_Styles[[#This Row],[PT]],IF(Table_Styles[[#This Row],[PT Default]]&lt;&gt;"",Table_Styles[[#This Row],[PT Default]],""))</f>
        <v/>
      </c>
      <c r="AN148"/>
      <c r="AO148"/>
      <c r="AP148" t="str">
        <f>IF(Table_Styles[[#This Row],[PR]]&lt;&gt;"",Table_Styles[[#This Row],[PR]],IF(Table_Styles[[#This Row],[PR Default]]&lt;&gt;"",Table_Styles[[#This Row],[PR Default]],""))</f>
        <v/>
      </c>
      <c r="AQ148"/>
      <c r="AR148"/>
      <c r="AS148" t="str">
        <f>IF(Table_Styles[[#This Row],[PB]]&lt;&gt;"",Table_Styles[[#This Row],[PB]],IF(Table_Styles[[#This Row],[PB Default]]&lt;&gt;"",Table_Styles[[#This Row],[PB Default]],""))</f>
        <v/>
      </c>
      <c r="AT148"/>
      <c r="AU148"/>
      <c r="AV148" t="str">
        <f>IF(Table_Styles[[#This Row],[PL]]&lt;&gt;"",Table_Styles[[#This Row],[PL]],IF(Table_Styles[[#This Row],[PL Default]]&lt;&gt;"",Table_Styles[[#This Row],[PL Default]],""))</f>
        <v/>
      </c>
      <c r="AW148"/>
      <c r="AX148"/>
      <c r="AY148" t="str">
        <f>IF(Table_Styles[[#This Row],[BT]]&lt;&gt;"",Table_Styles[[#This Row],[BT]],IF(Table_Styles[[#This Row],[BT Default]]&lt;&gt;"",Table_Styles[[#This Row],[BT Default]],""))</f>
        <v/>
      </c>
      <c r="AZ148"/>
      <c r="BA148"/>
      <c r="BB148" t="str">
        <f>IF(Table_Styles[[#This Row],[BR]]&lt;&gt;"",Table_Styles[[#This Row],[BR]],IF(Table_Styles[[#This Row],[BR Default]]&lt;&gt;"",Table_Styles[[#This Row],[BR Default]],""))</f>
        <v/>
      </c>
      <c r="BC148"/>
      <c r="BD148"/>
      <c r="BE148" t="str">
        <f>IF(Table_Styles[[#This Row],[BB]]&lt;&gt;"",Table_Styles[[#This Row],[BB]],IF(Table_Styles[[#This Row],[BB Default]]&lt;&gt;"",Table_Styles[[#This Row],[BB Default]],""))</f>
        <v/>
      </c>
      <c r="BF148"/>
      <c r="BG148"/>
      <c r="BH148" t="str">
        <f>IF(Table_Styles[[#This Row],[BL]]&lt;&gt;"",Table_Styles[[#This Row],[BL]],IF(Table_Styles[[#This Row],[BL Default]]&lt;&gt;"",Table_Styles[[#This Row],[BL Default]],""))</f>
        <v/>
      </c>
      <c r="BI148"/>
      <c r="BJ148"/>
      <c r="BK148" t="str">
        <f>IF(Table_Styles[[#This Row],[Width]]&lt;&gt;"",Table_Styles[[#This Row],[Width]],IF(Table_Styles[[#This Row],[Width Default]]&lt;&gt;"",Table_Styles[[#This Row],[Width Default]],""))</f>
        <v/>
      </c>
      <c r="BL148"/>
      <c r="BM148"/>
      <c r="BN148" t="str">
        <f>IF(Table_Styles[[#This Row],[Height]]&lt;&gt;"",Table_Styles[[#This Row],[Height]],IF(Table_Styles[[#This Row],[Height Default]]&lt;&gt;"",Table_Styles[[#This Row],[Height Default]],""))</f>
        <v/>
      </c>
      <c r="BO148"/>
      <c r="BP148"/>
      <c r="BQ148" t="str">
        <f>IF(Table_Styles[[#This Row],[Top]]&lt;&gt;"",Table_Styles[[#This Row],[Top]],IF(Table_Styles[[#This Row],[Top Default]]&lt;&gt;"",Table_Styles[[#This Row],[Top Default]],""))</f>
        <v/>
      </c>
      <c r="BR148"/>
      <c r="BS148"/>
      <c r="BT148" t="str">
        <f>IF(Table_Styles[[#This Row],[Right]]&lt;&gt;"",Table_Styles[[#This Row],[Right]],IF(Table_Styles[[#This Row],[Right Default]]&lt;&gt;"",Table_Styles[[#This Row],[Right Default]],""))</f>
        <v/>
      </c>
      <c r="BU148"/>
      <c r="BV148"/>
      <c r="BW148" t="str">
        <f>IF(Table_Styles[[#This Row],[Bottom]]&lt;&gt;"",Table_Styles[[#This Row],[Bottom]],IF(Table_Styles[[#This Row],[Bottom Default]]&lt;&gt;"",Table_Styles[[#This Row],[Bottom Default]],""))</f>
        <v/>
      </c>
      <c r="BX148"/>
      <c r="BY148"/>
      <c r="BZ148" t="str">
        <f>IF(Table_Styles[[#This Row],[Left]]&lt;&gt;"",Table_Styles[[#This Row],[Left]],IF(Table_Styles[[#This Row],[Left Default]]&lt;&gt;"",Table_Styles[[#This Row],[Left Default]],""))</f>
        <v/>
      </c>
      <c r="CA148"/>
      <c r="CB148" t="str">
        <f>IF(AND(Table_Styles[[#This Row],[Selector]]&lt;&gt;"",Table_Styles[[#This Row],[Font Family Used]]&lt;&gt;"",Table_Styles[[#This Row],[Font Weight Used]]&lt;&gt;""),Table_Styles[[#This Row],[Font Family Used]]&amp;" "&amp;Table_Styles[[#This Row],[Font Weight Used]],"")</f>
        <v/>
      </c>
      <c r="CC148" t="str">
        <f ca="1">IF(AND(Table_Styles[[#This Row],[Selector]],COUNTIF(OFFSET(CC:CC,0,0,ROW()-1,1),"="&amp;Table_Styles[[#This Row],[Font]])=0),Table_Styles[[#This Row],[Font]],"")</f>
        <v/>
      </c>
      <c r="CD148" t="str">
        <f ca="1">IF(Table_Styles[[#This Row],[Unique Font]]&lt;&gt;"",
"{""fontFamily"":"""&amp;Table_Styles[[#This Row],[Font Family Used]]&amp;""",""fontWeight"":"&amp;Table_Styles[[#This Row],[Font Weight Used]]&amp;"}","")</f>
        <v/>
      </c>
      <c r="CE14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23px</v>
      </c>
      <c r="CF148" t="str">
        <f>IF(AND(Table_Styles[[#This Row],[Selector]]&lt;&gt;"", Table_Styles[[#This Row],[Config Properties]]&lt;&gt;""),
Table_Styles[[#This Row],[Selector]]&amp;" { "&amp;Table_Styles[[#This Row],[Config Properties]]&amp;" }","")</f>
        <v>formly-field .button-text .pl-cover-limit { font-size: 23px }</v>
      </c>
      <c r="CG148" t="str">
        <f xml:space="preserve">
SUBSTITUTE(SUBSTITUTE(SUBSTITUTE(SUBSTITUTE(SUBSTITUTE(SUBSTITUTE(SUBSTITUTE(SUBSTITUTE(Table_Styles[[#This Row],[Config]],
" {","{"),
"{ ","{"),
" }","}"),
"} ","}"),
" ,",","),
", ",","),
" :",":"),
": ",":")</f>
        <v>formly-field .button-text .pl-cover-limit{font-size:23px}</v>
      </c>
    </row>
    <row r="149" spans="2:85" ht="21" customHeight="1">
      <c r="B149" s="1" t="s">
        <v>881</v>
      </c>
      <c r="C149" s="1" t="s">
        <v>882</v>
      </c>
      <c r="D149"/>
      <c r="E149"/>
      <c r="F149" t="str">
        <f>IF(Table_Styles[[#This Row],[Font Family]]&lt;&gt;"",Table_Styles[[#This Row],[Font Family]],IF(Table_Styles[[#This Row],[Font Family Default]]&lt;&gt;"",Table_Styles[[#This Row],[Font Family Default]],""))</f>
        <v/>
      </c>
      <c r="G149" s="1" t="s">
        <v>677</v>
      </c>
      <c r="H149"/>
      <c r="I149" t="str">
        <f>IF(Table_Styles[[#This Row],[Font Size]]&lt;&gt;"",Table_Styles[[#This Row],[Font Size]],IF(Table_Styles[[#This Row],[Font Size Default]]&lt;&gt;"",Table_Styles[[#This Row],[Font Size Default]],""))</f>
        <v>12px</v>
      </c>
      <c r="J149"/>
      <c r="K149"/>
      <c r="L149" t="str">
        <f>IF(Table_Styles[[#This Row],[Font Weight]]&lt;&gt;"",Table_Styles[[#This Row],[Font Weight]],IF(Table_Styles[[#This Row],[Font Weight Default]]&lt;&gt;"",Table_Styles[[#This Row],[Font Weight Default]],""))</f>
        <v/>
      </c>
      <c r="M149"/>
      <c r="N149"/>
      <c r="O149" t="str">
        <f>IF(Table_Styles[[#This Row],[Colour]]&lt;&gt;"",Table_Styles[[#This Row],[Colour]],IF(Table_Styles[[#This Row],[Colour Default]]&lt;&gt;"",Table_Styles[[#This Row],[Colour Default]],""))</f>
        <v/>
      </c>
      <c r="P149"/>
      <c r="Q149"/>
      <c r="R149" t="str">
        <f>IF(Table_Styles[[#This Row],[Background]]&lt;&gt;"",Table_Styles[[#This Row],[Background]],IF(Table_Styles[[#This Row],[Background Default]]&lt;&gt;"",Table_Styles[[#This Row],[Background Default]],""))</f>
        <v/>
      </c>
      <c r="S149"/>
      <c r="T149"/>
      <c r="U149" t="str">
        <f>IF(Table_Styles[[#This Row],[Border]]&lt;&gt;"",Table_Styles[[#This Row],[Border]],IF(Table_Styles[[#This Row],[Border Default]]&lt;&gt;"",Table_Styles[[#This Row],[Border Default]],""))</f>
        <v/>
      </c>
      <c r="V149"/>
      <c r="W149"/>
      <c r="X149" t="str">
        <f>IF(Table_Styles[[#This Row],[Border Radius]]&lt;&gt;"",Table_Styles[[#This Row],[Border Radius]],IF(Table_Styles[[#This Row],[Border Radius Default]]&lt;&gt;"",Table_Styles[[#This Row],[Border Radius Default]],""))</f>
        <v/>
      </c>
      <c r="Y149"/>
      <c r="Z149"/>
      <c r="AA149" t="str">
        <f>IF(Table_Styles[[#This Row],[MT]]&lt;&gt;"",Table_Styles[[#This Row],[MT]],IF(Table_Styles[[#This Row],[MT Default]]&lt;&gt;"",Table_Styles[[#This Row],[MT Default]],""))</f>
        <v/>
      </c>
      <c r="AB149"/>
      <c r="AC149"/>
      <c r="AD149" t="str">
        <f>IF(Table_Styles[[#This Row],[MR]]&lt;&gt;"",Table_Styles[[#This Row],[MR]],IF(Table_Styles[[#This Row],[MR Default]]&lt;&gt;"",Table_Styles[[#This Row],[MR Default]],""))</f>
        <v/>
      </c>
      <c r="AE149"/>
      <c r="AF149"/>
      <c r="AG149" t="str">
        <f>IF(Table_Styles[[#This Row],[MB]]&lt;&gt;"",Table_Styles[[#This Row],[MB]],IF(Table_Styles[[#This Row],[MB Default]]&lt;&gt;"",Table_Styles[[#This Row],[MB Default]],""))</f>
        <v/>
      </c>
      <c r="AH149"/>
      <c r="AI149"/>
      <c r="AJ149" t="str">
        <f>IF(Table_Styles[[#This Row],[ML]]&lt;&gt;"",Table_Styles[[#This Row],[ML]],IF(Table_Styles[[#This Row],[ML Default]]&lt;&gt;"",Table_Styles[[#This Row],[ML Default]],""))</f>
        <v/>
      </c>
      <c r="AK149"/>
      <c r="AL149"/>
      <c r="AM149" t="str">
        <f>IF(Table_Styles[[#This Row],[PT]]&lt;&gt;"",Table_Styles[[#This Row],[PT]],IF(Table_Styles[[#This Row],[PT Default]]&lt;&gt;"",Table_Styles[[#This Row],[PT Default]],""))</f>
        <v/>
      </c>
      <c r="AN149"/>
      <c r="AO149"/>
      <c r="AP149" t="str">
        <f>IF(Table_Styles[[#This Row],[PR]]&lt;&gt;"",Table_Styles[[#This Row],[PR]],IF(Table_Styles[[#This Row],[PR Default]]&lt;&gt;"",Table_Styles[[#This Row],[PR Default]],""))</f>
        <v/>
      </c>
      <c r="AQ149"/>
      <c r="AR149"/>
      <c r="AS149" t="str">
        <f>IF(Table_Styles[[#This Row],[PB]]&lt;&gt;"",Table_Styles[[#This Row],[PB]],IF(Table_Styles[[#This Row],[PB Default]]&lt;&gt;"",Table_Styles[[#This Row],[PB Default]],""))</f>
        <v/>
      </c>
      <c r="AT149"/>
      <c r="AU149"/>
      <c r="AV149" t="str">
        <f>IF(Table_Styles[[#This Row],[PL]]&lt;&gt;"",Table_Styles[[#This Row],[PL]],IF(Table_Styles[[#This Row],[PL Default]]&lt;&gt;"",Table_Styles[[#This Row],[PL Default]],""))</f>
        <v/>
      </c>
      <c r="AW149"/>
      <c r="AX149"/>
      <c r="AY149" t="str">
        <f>IF(Table_Styles[[#This Row],[BT]]&lt;&gt;"",Table_Styles[[#This Row],[BT]],IF(Table_Styles[[#This Row],[BT Default]]&lt;&gt;"",Table_Styles[[#This Row],[BT Default]],""))</f>
        <v/>
      </c>
      <c r="AZ149"/>
      <c r="BA149"/>
      <c r="BB149" t="str">
        <f>IF(Table_Styles[[#This Row],[BR]]&lt;&gt;"",Table_Styles[[#This Row],[BR]],IF(Table_Styles[[#This Row],[BR Default]]&lt;&gt;"",Table_Styles[[#This Row],[BR Default]],""))</f>
        <v/>
      </c>
      <c r="BC149"/>
      <c r="BD149"/>
      <c r="BE149" t="str">
        <f>IF(Table_Styles[[#This Row],[BB]]&lt;&gt;"",Table_Styles[[#This Row],[BB]],IF(Table_Styles[[#This Row],[BB Default]]&lt;&gt;"",Table_Styles[[#This Row],[BB Default]],""))</f>
        <v/>
      </c>
      <c r="BF149"/>
      <c r="BG149"/>
      <c r="BH149" t="str">
        <f>IF(Table_Styles[[#This Row],[BL]]&lt;&gt;"",Table_Styles[[#This Row],[BL]],IF(Table_Styles[[#This Row],[BL Default]]&lt;&gt;"",Table_Styles[[#This Row],[BL Default]],""))</f>
        <v/>
      </c>
      <c r="BI149"/>
      <c r="BJ149"/>
      <c r="BK149" t="str">
        <f>IF(Table_Styles[[#This Row],[Width]]&lt;&gt;"",Table_Styles[[#This Row],[Width]],IF(Table_Styles[[#This Row],[Width Default]]&lt;&gt;"",Table_Styles[[#This Row],[Width Default]],""))</f>
        <v/>
      </c>
      <c r="BL149"/>
      <c r="BM149"/>
      <c r="BN149" t="str">
        <f>IF(Table_Styles[[#This Row],[Height]]&lt;&gt;"",Table_Styles[[#This Row],[Height]],IF(Table_Styles[[#This Row],[Height Default]]&lt;&gt;"",Table_Styles[[#This Row],[Height Default]],""))</f>
        <v/>
      </c>
      <c r="BO149"/>
      <c r="BP149"/>
      <c r="BQ149" t="str">
        <f>IF(Table_Styles[[#This Row],[Top]]&lt;&gt;"",Table_Styles[[#This Row],[Top]],IF(Table_Styles[[#This Row],[Top Default]]&lt;&gt;"",Table_Styles[[#This Row],[Top Default]],""))</f>
        <v/>
      </c>
      <c r="BR149"/>
      <c r="BS149"/>
      <c r="BT149" t="str">
        <f>IF(Table_Styles[[#This Row],[Right]]&lt;&gt;"",Table_Styles[[#This Row],[Right]],IF(Table_Styles[[#This Row],[Right Default]]&lt;&gt;"",Table_Styles[[#This Row],[Right Default]],""))</f>
        <v/>
      </c>
      <c r="BU149"/>
      <c r="BV149"/>
      <c r="BW149" t="str">
        <f>IF(Table_Styles[[#This Row],[Bottom]]&lt;&gt;"",Table_Styles[[#This Row],[Bottom]],IF(Table_Styles[[#This Row],[Bottom Default]]&lt;&gt;"",Table_Styles[[#This Row],[Bottom Default]],""))</f>
        <v/>
      </c>
      <c r="BX149"/>
      <c r="BY149"/>
      <c r="BZ149" t="str">
        <f>IF(Table_Styles[[#This Row],[Left]]&lt;&gt;"",Table_Styles[[#This Row],[Left]],IF(Table_Styles[[#This Row],[Left Default]]&lt;&gt;"",Table_Styles[[#This Row],[Left Default]],""))</f>
        <v/>
      </c>
      <c r="CA149"/>
      <c r="CB149" t="str">
        <f>IF(AND(Table_Styles[[#This Row],[Selector]]&lt;&gt;"",Table_Styles[[#This Row],[Font Family Used]]&lt;&gt;"",Table_Styles[[#This Row],[Font Weight Used]]&lt;&gt;""),Table_Styles[[#This Row],[Font Family Used]]&amp;" "&amp;Table_Styles[[#This Row],[Font Weight Used]],"")</f>
        <v/>
      </c>
      <c r="CC149" t="str">
        <f ca="1">IF(AND(Table_Styles[[#This Row],[Selector]],COUNTIF(OFFSET(CC:CC,0,0,ROW()-1,1),"="&amp;Table_Styles[[#This Row],[Font]])=0),Table_Styles[[#This Row],[Font]],"")</f>
        <v/>
      </c>
      <c r="CD149" t="str">
        <f ca="1">IF(Table_Styles[[#This Row],[Unique Font]]&lt;&gt;"",
"{""fontFamily"":"""&amp;Table_Styles[[#This Row],[Font Family Used]]&amp;""",""fontWeight"":"&amp;Table_Styles[[#This Row],[Font Weight Used]]&amp;"}","")</f>
        <v/>
      </c>
      <c r="CE14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12px</v>
      </c>
      <c r="CF149" t="str">
        <f>IF(AND(Table_Styles[[#This Row],[Selector]]&lt;&gt;"", Table_Styles[[#This Row],[Config Properties]]&lt;&gt;""),
Table_Styles[[#This Row],[Selector]]&amp;" { "&amp;Table_Styles[[#This Row],[Config Properties]]&amp;" }","")</f>
        <v>formly-field .button-text .pl-cover-price { font-size: 12px }</v>
      </c>
      <c r="CG149" t="str">
        <f xml:space="preserve">
SUBSTITUTE(SUBSTITUTE(SUBSTITUTE(SUBSTITUTE(SUBSTITUTE(SUBSTITUTE(SUBSTITUTE(SUBSTITUTE(Table_Styles[[#This Row],[Config]],
" {","{"),
"{ ","{"),
" }","}"),
"} ","}"),
" ,",","),
", ",","),
" :",":"),
": ",":")</f>
        <v>formly-field .button-text .pl-cover-price{font-size:12px}</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L118"/>
  <sheetViews>
    <sheetView topLeftCell="K19" workbookViewId="0">
      <selection activeCell="K53" sqref="K53"/>
    </sheetView>
  </sheetViews>
  <sheetFormatPr defaultColWidth="9.125" defaultRowHeight="21" customHeight="1"/>
  <cols>
    <col min="1" max="1" width="9.125" style="2" customWidth="1"/>
    <col min="2" max="2" width="40" style="2" customWidth="1"/>
    <col min="3" max="3" width="15.625" style="2" hidden="1" customWidth="1"/>
    <col min="4" max="4" width="27.25" style="2" hidden="1" customWidth="1"/>
    <col min="5" max="6" width="37.25" style="2" hidden="1" customWidth="1"/>
    <col min="7" max="7" width="57.75" style="2" hidden="1" customWidth="1"/>
    <col min="8" max="8" width="75" style="2" hidden="1" customWidth="1"/>
    <col min="9" max="9" width="29.375" style="16" hidden="1" customWidth="1"/>
    <col min="10" max="10" width="49.625" style="16" hidden="1" customWidth="1"/>
    <col min="11" max="11" width="30.25" style="2" customWidth="1"/>
    <col min="12" max="12" width="255.625" style="2" customWidth="1"/>
    <col min="13" max="14" width="9.125" style="2"/>
    <col min="15" max="15" width="20.75" style="2" customWidth="1"/>
    <col min="16" max="16384" width="9.125" style="2"/>
  </cols>
  <sheetData>
    <row r="2" spans="2:12" ht="47.25" thickBot="1">
      <c r="B2" s="14" t="s">
        <v>423</v>
      </c>
      <c r="C2" s="14"/>
      <c r="D2" s="14"/>
      <c r="E2" s="14"/>
      <c r="F2" s="14"/>
      <c r="G2" s="14"/>
      <c r="H2" s="14"/>
      <c r="I2" s="17"/>
      <c r="J2" s="17"/>
      <c r="K2" s="14"/>
      <c r="L2" s="17"/>
    </row>
    <row r="4" spans="2:12" ht="15">
      <c r="B4" t="s">
        <v>1</v>
      </c>
      <c r="C4" t="s">
        <v>2</v>
      </c>
      <c r="D4" t="s">
        <v>3</v>
      </c>
      <c r="E4" t="s">
        <v>4</v>
      </c>
      <c r="F4" t="s">
        <v>5</v>
      </c>
      <c r="G4" t="s">
        <v>412</v>
      </c>
      <c r="H4" t="s">
        <v>501</v>
      </c>
      <c r="I4" t="s">
        <v>883</v>
      </c>
      <c r="J4" t="s">
        <v>884</v>
      </c>
      <c r="K4" t="s">
        <v>32</v>
      </c>
      <c r="L4" s="92" t="s">
        <v>47</v>
      </c>
    </row>
    <row r="5" spans="2:12" ht="29.25" thickBot="1">
      <c r="B5" s="3" t="s">
        <v>885</v>
      </c>
      <c r="C5" s="3" t="s">
        <v>71</v>
      </c>
      <c r="D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3" t="str">
        <f>IF(Table_Text[[#This Row],[Header]]="Yes","",IF(Table_Text[[#This Row],[Property]]&lt;&gt;"",SUBSTITUTE(Table_Text[[#This Row],[Type]]," ","")&amp;SUBSTITUTE(Table_Text[[#This Row],[Property]]," ",""),""))</f>
        <v/>
      </c>
      <c r="G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3" t="str">
        <f ca="1">SUBSTITUTE(SUBSTITUTE(SUBSTITUTE(SUBSTITUTE(SUBSTITUTE(SUBSTITUTE(SUBSTITUTE(SUBSTITUTE(
TRIM(CLEAN(Table_Text[[#This Row],[Config]])),
" {","{"),
"{ ","{"),
" }","}"),
"} ","}"),
" [","["),
"[ ","["),
" ]","]"),
"] ","]")</f>
        <v>"organisation":{</v>
      </c>
      <c r="I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3" t="str">
        <f ca="1">SUBSTITUTE(SUBSTITUTE(SUBSTITUTE(SUBSTITUTE(SUBSTITUTE(SUBSTITUTE(SUBSTITUTE(SUBSTITUTE(
TRIM(CLEAN(Table_Text[[#This Row],[Quote]])),
" {","{"),
"{ ","{"),
" }","}"),
"} ","}"),
" [","["),
"[ ","["),
" ]","]"),
"] ","]")</f>
        <v>"organisation":{</v>
      </c>
      <c r="K5" s="3"/>
      <c r="L5" s="21"/>
    </row>
    <row r="6" spans="2:12" s="15" customFormat="1" ht="21" hidden="1" customHeight="1">
      <c r="B6" s="8"/>
      <c r="C6" s="8"/>
      <c r="D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8" t="str">
        <f>IF(Table_Text[[#This Row],[Header]]="Yes","",IF(Table_Text[[#This Row],[Property]]&lt;&gt;"",SUBSTITUTE(Table_Text[[#This Row],[Type]]," ","")&amp;SUBSTITUTE(Table_Text[[#This Row],[Property]]," ",""),""))</f>
        <v/>
      </c>
      <c r="G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8" t="str">
        <f ca="1">SUBSTITUTE(SUBSTITUTE(SUBSTITUTE(SUBSTITUTE(SUBSTITUTE(SUBSTITUTE(SUBSTITUTE(SUBSTITUTE(
TRIM(CLEAN(Table_Text[[#This Row],[Config]])),
" {","{"),
"{ ","{"),
" }","}"),
"} ","}"),
" [","["),
"[ ","["),
" ]","]"),
"] ","]")</f>
        <v/>
      </c>
      <c r="I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8" t="str">
        <f ca="1">SUBSTITUTE(SUBSTITUTE(SUBSTITUTE(SUBSTITUTE(SUBSTITUTE(SUBSTITUTE(SUBSTITUTE(SUBSTITUTE(
TRIM(CLEAN(Table_Text[[#This Row],[Quote]])),
" {","{"),
"{ ","{"),
" }","}"),
"} ","}"),
" [","["),
"[ ","["),
" ]","]"),
"] ","]")</f>
        <v/>
      </c>
      <c r="K6" s="8"/>
      <c r="L6" s="18"/>
    </row>
    <row r="7" spans="2:12" s="15" customFormat="1" ht="21" customHeight="1">
      <c r="B7" s="8" t="s">
        <v>142</v>
      </c>
      <c r="C7" s="8"/>
      <c r="D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8" t="str">
        <f ca="1">IF(Table_Text[[#This Row],[Header]]="Yes","",IF(Table_Text[[#This Row],[Property]]&lt;&gt;"",SUBSTITUTE(Table_Text[[#This Row],[Type]]," ","")&amp;SUBSTITUTE(Table_Text[[#This Row],[Property]]," ",""),""))</f>
        <v>OrganisationName</v>
      </c>
      <c r="G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"MGA Insurance"
        },</v>
      </c>
      <c r="H7" s="8" t="str">
        <f ca="1">SUBSTITUTE(SUBSTITUTE(SUBSTITUTE(SUBSTITUTE(SUBSTITUTE(SUBSTITUTE(SUBSTITUTE(SUBSTITUTE(
TRIM(CLEAN(Table_Text[[#This Row],[Config]])),
" {","{"),
"{ ","{"),
" }","}"),
"} ","}"),
" [","["),
"[ ","["),
" ]","]"),
"] ","]")</f>
        <v>"name":{"text": "MGA Insurance"},</v>
      </c>
      <c r="I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"MGA Insurance",</v>
      </c>
      <c r="J7" s="8" t="str">
        <f ca="1">SUBSTITUTE(SUBSTITUTE(SUBSTITUTE(SUBSTITUTE(SUBSTITUTE(SUBSTITUTE(SUBSTITUTE(SUBSTITUTE(
TRIM(CLEAN(Table_Text[[#This Row],[Quote]])),
" {","{"),
"{ ","{"),
" }","}"),
"} ","}"),
" [","["),
"[ ","["),
" ]","]"),
"] ","]")</f>
        <v>"name": "MGA Insurance",</v>
      </c>
      <c r="K7" s="8"/>
      <c r="L7" s="18" t="s">
        <v>886</v>
      </c>
    </row>
    <row r="8" spans="2:12" s="15" customFormat="1" ht="21" customHeight="1">
      <c r="B8" s="8" t="s">
        <v>199</v>
      </c>
      <c r="C8" s="8"/>
      <c r="D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8" t="str">
        <f ca="1">IF(Table_Text[[#This Row],[Header]]="Yes","",IF(Table_Text[[#This Row],[Property]]&lt;&gt;"",SUBSTITUTE(Table_Text[[#This Row],[Type]]," ","")&amp;SUBSTITUTE(Table_Text[[#This Row],[Property]]," ",""),""))</f>
        <v>OrganisationAddress</v>
      </c>
      <c r="G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"600 Burke Street"
        },</v>
      </c>
      <c r="H8" s="8" t="str">
        <f ca="1">SUBSTITUTE(SUBSTITUTE(SUBSTITUTE(SUBSTITUTE(SUBSTITUTE(SUBSTITUTE(SUBSTITUTE(SUBSTITUTE(
TRIM(CLEAN(Table_Text[[#This Row],[Config]])),
" {","{"),
"{ ","{"),
" }","}"),
"} ","}"),
" [","["),
"[ ","["),
" ]","]"),
"] ","]")</f>
        <v>"address":{"text": "600 Burke Street"},</v>
      </c>
      <c r="I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"600 Burke Street",</v>
      </c>
      <c r="J8" s="8" t="str">
        <f ca="1">SUBSTITUTE(SUBSTITUTE(SUBSTITUTE(SUBSTITUTE(SUBSTITUTE(SUBSTITUTE(SUBSTITUTE(SUBSTITUTE(
TRIM(CLEAN(Table_Text[[#This Row],[Quote]])),
" {","{"),
"{ ","{"),
" }","}"),
"} ","}"),
" [","["),
"[ ","["),
" ]","]"),
"] ","]")</f>
        <v>"address": "600 Burke Street",</v>
      </c>
      <c r="K8" s="8"/>
      <c r="L8" s="18" t="s">
        <v>887</v>
      </c>
    </row>
    <row r="9" spans="2:12" s="15" customFormat="1" ht="21" customHeight="1">
      <c r="B9" s="8" t="s">
        <v>202</v>
      </c>
      <c r="C9" s="8"/>
      <c r="D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8" t="str">
        <f ca="1">IF(Table_Text[[#This Row],[Header]]="Yes","",IF(Table_Text[[#This Row],[Property]]&lt;&gt;"",SUBSTITUTE(Table_Text[[#This Row],[Type]]," ","")&amp;SUBSTITUTE(Table_Text[[#This Row],[Property]]," ",""),""))</f>
        <v>OrganisationTown</v>
      </c>
      <c r="G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8" t="str">
        <f ca="1">SUBSTITUTE(SUBSTITUTE(SUBSTITUTE(SUBSTITUTE(SUBSTITUTE(SUBSTITUTE(SUBSTITUTE(SUBSTITUTE(
TRIM(CLEAN(Table_Text[[#This Row],[Config]])),
" {","{"),
"{ ","{"),
" }","}"),
"} ","}"),
" [","["),
"[ ","["),
" ]","]"),
"] ","]")</f>
        <v>"town":{"text": "Melbourne"},</v>
      </c>
      <c r="I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8" t="str">
        <f ca="1">SUBSTITUTE(SUBSTITUTE(SUBSTITUTE(SUBSTITUTE(SUBSTITUTE(SUBSTITUTE(SUBSTITUTE(SUBSTITUTE(
TRIM(CLEAN(Table_Text[[#This Row],[Quote]])),
" {","{"),
"{ ","{"),
" }","}"),
"} ","}"),
" [","["),
"[ ","["),
" ]","]"),
"] ","]")</f>
        <v>"town": "Melbourne",</v>
      </c>
      <c r="K9" s="8"/>
      <c r="L9" s="18" t="s">
        <v>888</v>
      </c>
    </row>
    <row r="10" spans="2:12" s="15" customFormat="1" ht="21" customHeight="1">
      <c r="B10" s="8" t="s">
        <v>128</v>
      </c>
      <c r="C10" s="8"/>
      <c r="D1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8" t="str">
        <f ca="1">IF(Table_Text[[#This Row],[Header]]="Yes","",IF(Table_Text[[#This Row],[Property]]&lt;&gt;"",SUBSTITUTE(Table_Text[[#This Row],[Type]]," ","")&amp;SUBSTITUTE(Table_Text[[#This Row],[Property]]," ",""),""))</f>
        <v>OrganisationState</v>
      </c>
      <c r="G1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8" t="str">
        <f ca="1">SUBSTITUTE(SUBSTITUTE(SUBSTITUTE(SUBSTITUTE(SUBSTITUTE(SUBSTITUTE(SUBSTITUTE(SUBSTITUTE(
TRIM(CLEAN(Table_Text[[#This Row],[Config]])),
" {","{"),
"{ ","{"),
" }","}"),
"} ","}"),
" [","["),
"[ ","["),
" ]","]"),
"] ","]")</f>
        <v>"state":{"text": "VIC"},</v>
      </c>
      <c r="I1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8" t="str">
        <f ca="1">SUBSTITUTE(SUBSTITUTE(SUBSTITUTE(SUBSTITUTE(SUBSTITUTE(SUBSTITUTE(SUBSTITUTE(SUBSTITUTE(
TRIM(CLEAN(Table_Text[[#This Row],[Quote]])),
" {","{"),
"{ ","{"),
" }","}"),
"} ","}"),
" [","["),
"[ ","["),
" ]","]"),
"] ","]")</f>
        <v>"state": "VIC",</v>
      </c>
      <c r="K10" s="8"/>
      <c r="L10" s="18" t="s">
        <v>127</v>
      </c>
    </row>
    <row r="11" spans="2:12" s="15" customFormat="1" ht="21" customHeight="1">
      <c r="B11" s="8" t="s">
        <v>206</v>
      </c>
      <c r="C11" s="8"/>
      <c r="D1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8" t="str">
        <f ca="1">IF(Table_Text[[#This Row],[Header]]="Yes","",IF(Table_Text[[#This Row],[Property]]&lt;&gt;"",SUBSTITUTE(Table_Text[[#This Row],[Type]]," ","")&amp;SUBSTITUTE(Table_Text[[#This Row],[Property]]," ",""),""))</f>
        <v>OrganisationPostcode</v>
      </c>
      <c r="G1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8" t="str">
        <f ca="1">SUBSTITUTE(SUBSTITUTE(SUBSTITUTE(SUBSTITUTE(SUBSTITUTE(SUBSTITUTE(SUBSTITUTE(SUBSTITUTE(
TRIM(CLEAN(Table_Text[[#This Row],[Config]])),
" {","{"),
"{ ","{"),
" }","}"),
"} ","}"),
" [","["),
"[ ","["),
" ]","]"),
"] ","]")</f>
        <v>"postcode":{"text": "3000"},</v>
      </c>
      <c r="I1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8" t="str">
        <f ca="1">SUBSTITUTE(SUBSTITUTE(SUBSTITUTE(SUBSTITUTE(SUBSTITUTE(SUBSTITUTE(SUBSTITUTE(SUBSTITUTE(
TRIM(CLEAN(Table_Text[[#This Row],[Quote]])),
" {","{"),
"{ ","{"),
" }","}"),
"} ","}"),
" [","["),
"[ ","["),
" ]","]"),
"] ","]")</f>
        <v>"postcode": "3000",</v>
      </c>
      <c r="K11" s="8"/>
      <c r="L11" s="18">
        <v>3000</v>
      </c>
    </row>
    <row r="12" spans="2:12" s="15" customFormat="1" ht="21" customHeight="1">
      <c r="B12" s="8" t="s">
        <v>889</v>
      </c>
      <c r="C12" s="8"/>
      <c r="D1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8" t="str">
        <f ca="1">IF(Table_Text[[#This Row],[Header]]="Yes","",IF(Table_Text[[#This Row],[Property]]&lt;&gt;"",SUBSTITUTE(Table_Text[[#This Row],[Type]]," ","")&amp;SUBSTITUTE(Table_Text[[#This Row],[Property]]," ",""),""))</f>
        <v>OrganisationABN</v>
      </c>
      <c r="G1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"12 345 678 456"
        },</v>
      </c>
      <c r="H12" s="8" t="str">
        <f ca="1">SUBSTITUTE(SUBSTITUTE(SUBSTITUTE(SUBSTITUTE(SUBSTITUTE(SUBSTITUTE(SUBSTITUTE(SUBSTITUTE(
TRIM(CLEAN(Table_Text[[#This Row],[Config]])),
" {","{"),
"{ ","{"),
" }","}"),
"} ","}"),
" [","["),
"[ ","["),
" ]","]"),
"] ","]")</f>
        <v>"ABN":{"text": "12 345 678 456"},</v>
      </c>
      <c r="I1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"12 345 678 456",</v>
      </c>
      <c r="J12" s="8" t="str">
        <f ca="1">SUBSTITUTE(SUBSTITUTE(SUBSTITUTE(SUBSTITUTE(SUBSTITUTE(SUBSTITUTE(SUBSTITUTE(SUBSTITUTE(
TRIM(CLEAN(Table_Text[[#This Row],[Quote]])),
" {","{"),
"{ ","{"),
" }","}"),
"} ","}"),
" [","["),
"[ ","["),
" ]","]"),
"] ","]")</f>
        <v>"ABN": "12 345 678 456",</v>
      </c>
      <c r="K12" s="8"/>
      <c r="L12" s="18" t="s">
        <v>890</v>
      </c>
    </row>
    <row r="13" spans="2:12" s="15" customFormat="1" ht="21" customHeight="1">
      <c r="B13" s="8" t="s">
        <v>891</v>
      </c>
      <c r="C13" s="8"/>
      <c r="D1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8" t="str">
        <f ca="1">IF(Table_Text[[#This Row],[Header]]="Yes","",IF(Table_Text[[#This Row],[Property]]&lt;&gt;"",SUBSTITUTE(Table_Text[[#This Row],[Type]]," ","")&amp;SUBSTITUTE(Table_Text[[#This Row],[Property]]," ",""),""))</f>
        <v>OrganisationAFSL</v>
      </c>
      <c r="G1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"123456789"
        },</v>
      </c>
      <c r="H13" s="8" t="str">
        <f ca="1">SUBSTITUTE(SUBSTITUTE(SUBSTITUTE(SUBSTITUTE(SUBSTITUTE(SUBSTITUTE(SUBSTITUTE(SUBSTITUTE(
TRIM(CLEAN(Table_Text[[#This Row],[Config]])),
" {","{"),
"{ ","{"),
" }","}"),
"} ","}"),
" [","["),
"[ ","["),
" ]","]"),
"] ","]")</f>
        <v>"AFSL":{"text": "123456789"},</v>
      </c>
      <c r="I1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"123456789",</v>
      </c>
      <c r="J13" s="8" t="str">
        <f ca="1">SUBSTITUTE(SUBSTITUTE(SUBSTITUTE(SUBSTITUTE(SUBSTITUTE(SUBSTITUTE(SUBSTITUTE(SUBSTITUTE(
TRIM(CLEAN(Table_Text[[#This Row],[Quote]])),
" {","{"),
"{ ","{"),
" }","}"),
"} ","}"),
" [","["),
"[ ","["),
" ]","]"),
"] ","]")</f>
        <v>"AFSL": "123456789",</v>
      </c>
      <c r="K13" s="8"/>
      <c r="L13" s="18">
        <v>123456789</v>
      </c>
    </row>
    <row r="14" spans="2:12" s="15" customFormat="1" ht="21" customHeight="1">
      <c r="B14" s="8" t="s">
        <v>149</v>
      </c>
      <c r="C14" s="8"/>
      <c r="D1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8" t="str">
        <f ca="1">IF(Table_Text[[#This Row],[Header]]="Yes","",IF(Table_Text[[#This Row],[Property]]&lt;&gt;"",SUBSTITUTE(Table_Text[[#This Row],[Type]]," ","")&amp;SUBSTITUTE(Table_Text[[#This Row],[Property]]," ",""),""))</f>
        <v>OrganisationPhone</v>
      </c>
      <c r="G1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"1800 066 900"
        },</v>
      </c>
      <c r="H14" s="8" t="str">
        <f ca="1">SUBSTITUTE(SUBSTITUTE(SUBSTITUTE(SUBSTITUTE(SUBSTITUTE(SUBSTITUTE(SUBSTITUTE(SUBSTITUTE(
TRIM(CLEAN(Table_Text[[#This Row],[Config]])),
" {","{"),
"{ ","{"),
" }","}"),
"} ","}"),
" [","["),
"[ ","["),
" ]","]"),
"] ","]")</f>
        <v>"phone":{"text": "1800 066 900"},</v>
      </c>
      <c r="I1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"1800 066 900",</v>
      </c>
      <c r="J14" s="8" t="str">
        <f ca="1">SUBSTITUTE(SUBSTITUTE(SUBSTITUTE(SUBSTITUTE(SUBSTITUTE(SUBSTITUTE(SUBSTITUTE(SUBSTITUTE(
TRIM(CLEAN(Table_Text[[#This Row],[Quote]])),
" {","{"),
"{ ","{"),
" }","}"),
"} ","}"),
" [","["),
"[ ","["),
" ]","]"),
"] ","]")</f>
        <v>"phone": "1800 066 900",</v>
      </c>
      <c r="K14" s="8"/>
      <c r="L14" s="33" t="s">
        <v>892</v>
      </c>
    </row>
    <row r="15" spans="2:12" s="15" customFormat="1" ht="21" customHeight="1">
      <c r="B15" s="8" t="s">
        <v>893</v>
      </c>
      <c r="C15" s="8"/>
      <c r="D1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5" s="8" t="str">
        <f ca="1">IF(Table_Text[[#This Row],[Header]]="Yes","",IF(Table_Text[[#This Row],[Property]]&lt;&gt;"",SUBSTITUTE(Table_Text[[#This Row],[Type]]," ","")&amp;SUBSTITUTE(Table_Text[[#This Row],[Property]]," ",""),""))</f>
        <v>OrganisationWebsite</v>
      </c>
      <c r="G1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"www.website.com"
        }
    },</v>
      </c>
      <c r="H15" s="8" t="str">
        <f ca="1">SUBSTITUTE(SUBSTITUTE(SUBSTITUTE(SUBSTITUTE(SUBSTITUTE(SUBSTITUTE(SUBSTITUTE(SUBSTITUTE(
TRIM(CLEAN(Table_Text[[#This Row],[Config]])),
" {","{"),
"{ ","{"),
" }","}"),
"} ","}"),
" [","["),
"[ ","["),
" ]","]"),
"] ","]")</f>
        <v>"website":{"text": "www.website.com"}},</v>
      </c>
      <c r="I1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"www.website.com"
    },</v>
      </c>
      <c r="J15" s="8" t="str">
        <f ca="1">SUBSTITUTE(SUBSTITUTE(SUBSTITUTE(SUBSTITUTE(SUBSTITUTE(SUBSTITUTE(SUBSTITUTE(SUBSTITUTE(
TRIM(CLEAN(Table_Text[[#This Row],[Quote]])),
" {","{"),
"{ ","{"),
" }","}"),
"} ","}"),
" [","["),
"[ ","["),
" ]","]"),
"] ","]")</f>
        <v>"website": "www.website.com"},</v>
      </c>
      <c r="K15" s="8"/>
      <c r="L15" s="18" t="s">
        <v>504</v>
      </c>
    </row>
    <row r="16" spans="2:12" ht="29.25" thickBot="1">
      <c r="B16" s="3" t="s">
        <v>894</v>
      </c>
      <c r="C16" s="3" t="s">
        <v>71</v>
      </c>
      <c r="D16"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6"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6" s="3" t="str">
        <f>IF(Table_Text[[#This Row],[Header]]="Yes","",IF(Table_Text[[#This Row],[Property]]&lt;&gt;"",SUBSTITUTE(Table_Text[[#This Row],[Type]]," ","")&amp;SUBSTITUTE(Table_Text[[#This Row],[Property]]," ",""),""))</f>
        <v/>
      </c>
      <c r="G16"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6" s="3" t="str">
        <f ca="1">SUBSTITUTE(SUBSTITUTE(SUBSTITUTE(SUBSTITUTE(SUBSTITUTE(SUBSTITUTE(SUBSTITUTE(SUBSTITUTE(
TRIM(CLEAN(Table_Text[[#This Row],[Config]])),
" {","{"),
"{ ","{"),
" }","}"),
"} ","}"),
" [","["),
"[ ","["),
" ]","]"),
"] ","]")</f>
        <v>"product":{</v>
      </c>
      <c r="I16"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6" s="3" t="str">
        <f ca="1">SUBSTITUTE(SUBSTITUTE(SUBSTITUTE(SUBSTITUTE(SUBSTITUTE(SUBSTITUTE(SUBSTITUTE(SUBSTITUTE(
TRIM(CLEAN(Table_Text[[#This Row],[Quote]])),
" {","{"),
"{ ","{"),
" }","}"),
"} ","}"),
" [","["),
"[ ","["),
" ]","]"),
"] ","]")</f>
        <v>"product":{</v>
      </c>
      <c r="K16" s="3"/>
      <c r="L16" s="21"/>
    </row>
    <row r="17" spans="2:12" s="15" customFormat="1" ht="21" hidden="1" customHeight="1">
      <c r="B17" s="8"/>
      <c r="C17" s="8"/>
      <c r="D1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7" s="8" t="str">
        <f>IF(Table_Text[[#This Row],[Header]]="Yes","",IF(Table_Text[[#This Row],[Property]]&lt;&gt;"",SUBSTITUTE(Table_Text[[#This Row],[Type]]," ","")&amp;SUBSTITUTE(Table_Text[[#This Row],[Property]]," ",""),""))</f>
        <v/>
      </c>
      <c r="G1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7" s="8" t="str">
        <f ca="1">SUBSTITUTE(SUBSTITUTE(SUBSTITUTE(SUBSTITUTE(SUBSTITUTE(SUBSTITUTE(SUBSTITUTE(SUBSTITUTE(
TRIM(CLEAN(Table_Text[[#This Row],[Config]])),
" {","{"),
"{ ","{"),
" }","}"),
"} ","}"),
" [","["),
"[ ","["),
" ]","]"),
"] ","]")</f>
        <v/>
      </c>
      <c r="I1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7" s="8" t="str">
        <f ca="1">SUBSTITUTE(SUBSTITUTE(SUBSTITUTE(SUBSTITUTE(SUBSTITUTE(SUBSTITUTE(SUBSTITUTE(SUBSTITUTE(
TRIM(CLEAN(Table_Text[[#This Row],[Quote]])),
" {","{"),
"{ ","{"),
" }","}"),
"} ","}"),
" [","["),
"[ ","["),
" ]","]"),
"] ","]")</f>
        <v/>
      </c>
      <c r="K17" s="8"/>
      <c r="L17" s="18"/>
    </row>
    <row r="18" spans="2:12" s="15" customFormat="1" ht="21" customHeight="1">
      <c r="B18" s="8" t="s">
        <v>895</v>
      </c>
      <c r="C18" s="8"/>
      <c r="D1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8" s="8" t="str">
        <f ca="1">IF(Table_Text[[#This Row],[Header]]="Yes","",IF(Table_Text[[#This Row],[Property]]&lt;&gt;"",SUBSTITUTE(Table_Text[[#This Row],[Type]]," ","")&amp;SUBSTITUTE(Table_Text[[#This Row],[Property]]," ",""),""))</f>
        <v>ProductTitle</v>
      </c>
      <c r="G1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"Pet Insurance"
        },</v>
      </c>
      <c r="H18" s="42" t="str">
        <f ca="1">SUBSTITUTE(SUBSTITUTE(SUBSTITUTE(SUBSTITUTE(SUBSTITUTE(SUBSTITUTE(SUBSTITUTE(SUBSTITUTE(
TRIM(CLEAN(Table_Text[[#This Row],[Config]])),
" {","{"),
"{ ","{"),
" }","}"),
"} ","}"),
" [","["),
"[ ","["),
" ]","]"),
"] ","]")</f>
        <v>"title":{"text": "Pet Insurance"},</v>
      </c>
      <c r="I1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"Pet Insurance",</v>
      </c>
      <c r="J18" s="8" t="str">
        <f ca="1">SUBSTITUTE(SUBSTITUTE(SUBSTITUTE(SUBSTITUTE(SUBSTITUTE(SUBSTITUTE(SUBSTITUTE(SUBSTITUTE(
TRIM(CLEAN(Table_Text[[#This Row],[Quote]])),
" {","{"),
"{ ","{"),
" }","}"),
"} ","}"),
" [","["),
"[ ","["),
" ]","]"),
"] ","]")</f>
        <v>"title": "Pet Insurance",</v>
      </c>
      <c r="K18" s="8"/>
      <c r="L18" s="18" t="s">
        <v>896</v>
      </c>
    </row>
    <row r="19" spans="2:12" s="15" customFormat="1" ht="21" customHeight="1">
      <c r="B19" s="8" t="s">
        <v>897</v>
      </c>
      <c r="C19" s="8"/>
      <c r="D1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19" s="8" t="str">
        <f ca="1">IF(Table_Text[[#This Row],[Header]]="Yes","",IF(Table_Text[[#This Row],[Property]]&lt;&gt;"",SUBSTITUTE(Table_Text[[#This Row],[Type]]," ","")&amp;SUBSTITUTE(Table_Text[[#This Row],[Property]]," ",""),""))</f>
        <v>ProductDescription</v>
      </c>
      <c r="G1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"This policy provides great cover for anybody who runs a small business."
        }
    },</v>
      </c>
      <c r="H19" s="8" t="str">
        <f ca="1">SUBSTITUTE(SUBSTITUTE(SUBSTITUTE(SUBSTITUTE(SUBSTITUTE(SUBSTITUTE(SUBSTITUTE(SUBSTITUTE(
TRIM(CLEAN(Table_Text[[#This Row],[Config]])),
" {","{"),
"{ ","{"),
" }","}"),
"} ","}"),
" [","["),
"[ ","["),
" ]","]"),
"] ","]")</f>
        <v>"description":{"text": "This policy provides great cover for anybody who runs a small business."}},</v>
      </c>
      <c r="I1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"This policy provides great cover for anybody who runs a small business."
    },</v>
      </c>
      <c r="J19" s="8" t="str">
        <f ca="1">SUBSTITUTE(SUBSTITUTE(SUBSTITUTE(SUBSTITUTE(SUBSTITUTE(SUBSTITUTE(SUBSTITUTE(SUBSTITUTE(
TRIM(CLEAN(Table_Text[[#This Row],[Quote]])),
" {","{"),
"{ ","{"),
" }","}"),
"} ","}"),
" [","["),
"[ ","["),
" ]","]"),
"] ","]")</f>
        <v>"description": "This policy provides great cover for anybody who runs a small business."},</v>
      </c>
      <c r="K19" s="8"/>
      <c r="L19" s="18" t="s">
        <v>898</v>
      </c>
    </row>
    <row r="20" spans="2:12" ht="29.25" thickBot="1">
      <c r="B20" s="3" t="s">
        <v>899</v>
      </c>
      <c r="C20" s="3" t="s">
        <v>71</v>
      </c>
      <c r="D20"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0"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landingPage</v>
      </c>
      <c r="F20" s="3" t="str">
        <f>IF(Table_Text[[#This Row],[Header]]="Yes","",IF(Table_Text[[#This Row],[Property]]&lt;&gt;"",SUBSTITUTE(Table_Text[[#This Row],[Type]]," ","")&amp;SUBSTITUTE(Table_Text[[#This Row],[Property]]," ",""),""))</f>
        <v/>
      </c>
      <c r="G20"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"landingPage": {</v>
      </c>
      <c r="H20" s="3" t="str">
        <f ca="1">SUBSTITUTE(SUBSTITUTE(SUBSTITUTE(SUBSTITUTE(SUBSTITUTE(SUBSTITUTE(SUBSTITUTE(SUBSTITUTE(
TRIM(CLEAN(Table_Text[[#This Row],[Config]])),
" {","{"),
"{ ","{"),
" }","}"),
"} ","}"),
" [","["),
"[ ","["),
" ]","]"),
"] ","]")</f>
        <v>"landingPage":{</v>
      </c>
      <c r="I20"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"landingPage": {</v>
      </c>
      <c r="J20" s="3" t="str">
        <f ca="1">SUBSTITUTE(SUBSTITUTE(SUBSTITUTE(SUBSTITUTE(SUBSTITUTE(SUBSTITUTE(SUBSTITUTE(SUBSTITUTE(
TRIM(CLEAN(Table_Text[[#This Row],[Quote]])),
" {","{"),
"{ ","{"),
" }","}"),
"} ","}"),
" [","["),
"[ ","["),
" ]","]"),
"] ","]")</f>
        <v>"landingPage":{</v>
      </c>
      <c r="K20" s="3"/>
      <c r="L20" s="21"/>
    </row>
    <row r="21" spans="2:12" s="15" customFormat="1" ht="21" hidden="1" customHeight="1">
      <c r="B21" s="8"/>
      <c r="C21" s="8"/>
      <c r="D2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1" s="8" t="str">
        <f>IF(Table_Text[[#This Row],[Header]]="Yes","",IF(Table_Text[[#This Row],[Property]]&lt;&gt;"",SUBSTITUTE(Table_Text[[#This Row],[Type]]," ","")&amp;SUBSTITUTE(Table_Text[[#This Row],[Property]]," ",""),""))</f>
        <v/>
      </c>
      <c r="G2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1" s="8" t="str">
        <f ca="1">SUBSTITUTE(SUBSTITUTE(SUBSTITUTE(SUBSTITUTE(SUBSTITUTE(SUBSTITUTE(SUBSTITUTE(SUBSTITUTE(
TRIM(CLEAN(Table_Text[[#This Row],[Config]])),
" {","{"),
"{ ","{"),
" }","}"),
"} ","}"),
" [","["),
"[ ","["),
" ]","]"),
"] ","]")</f>
        <v/>
      </c>
      <c r="I2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1" s="8" t="str">
        <f ca="1">SUBSTITUTE(SUBSTITUTE(SUBSTITUTE(SUBSTITUTE(SUBSTITUTE(SUBSTITUTE(SUBSTITUTE(SUBSTITUTE(
TRIM(CLEAN(Table_Text[[#This Row],[Quote]])),
" {","{"),
"{ ","{"),
" }","}"),
"} ","}"),
" [","["),
"[ ","["),
" ]","]"),
"] ","]")</f>
        <v/>
      </c>
      <c r="K21" s="8"/>
      <c r="L21" s="18"/>
    </row>
    <row r="22" spans="2:12" s="15" customFormat="1" ht="21" customHeight="1">
      <c r="B22" s="8" t="s">
        <v>900</v>
      </c>
      <c r="C22" s="8"/>
      <c r="D2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headline</v>
      </c>
      <c r="F22" s="8" t="str">
        <f ca="1">IF(Table_Text[[#This Row],[Header]]="Yes","",IF(Table_Text[[#This Row],[Property]]&lt;&gt;"",SUBSTITUTE(Table_Text[[#This Row],[Type]]," ","")&amp;SUBSTITUTE(Table_Text[[#This Row],[Property]]," ",""),""))</f>
        <v>LandingPageHeadline</v>
      </c>
      <c r="G2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"headline": {
            "text": "Protection From Day One"
        },</v>
      </c>
      <c r="H22" s="8" t="str">
        <f ca="1">SUBSTITUTE(SUBSTITUTE(SUBSTITUTE(SUBSTITUTE(SUBSTITUTE(SUBSTITUTE(SUBSTITUTE(SUBSTITUTE(
TRIM(CLEAN(Table_Text[[#This Row],[Config]])),
" {","{"),
"{ ","{"),
" }","}"),
"} ","}"),
" [","["),
"[ ","["),
" ]","]"),
"] ","]")</f>
        <v>"headline":{"text": "Protection From Day One"},</v>
      </c>
      <c r="I2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"headline": "Protection From Day One",</v>
      </c>
      <c r="J22" s="8" t="str">
        <f ca="1">SUBSTITUTE(SUBSTITUTE(SUBSTITUTE(SUBSTITUTE(SUBSTITUTE(SUBSTITUTE(SUBSTITUTE(SUBSTITUTE(
TRIM(CLEAN(Table_Text[[#This Row],[Quote]])),
" {","{"),
"{ ","{"),
" }","}"),
"} ","}"),
" [","["),
"[ ","["),
" ]","]"),
"] ","]")</f>
        <v>"headline": "Protection From Day One",</v>
      </c>
      <c r="K22" s="8"/>
      <c r="L22" s="18" t="s">
        <v>901</v>
      </c>
    </row>
    <row r="23" spans="2:12" s="15" customFormat="1" ht="21" customHeight="1">
      <c r="B23" s="8" t="s">
        <v>902</v>
      </c>
      <c r="C23" s="8"/>
      <c r="D2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introduction</v>
      </c>
      <c r="F23" s="8" t="str">
        <f ca="1">IF(Table_Text[[#This Row],[Header]]="Yes","",IF(Table_Text[[#This Row],[Property]]&lt;&gt;"",SUBSTITUTE(Table_Text[[#This Row],[Type]]," ","")&amp;SUBSTITUTE(Table_Text[[#This Row],[Property]]," ",""),""))</f>
        <v>LandingPageIntroduction</v>
      </c>
      <c r="G2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"introduction": {
            "text":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
        },</v>
      </c>
      <c r="H23" s="8" t="str">
        <f ca="1">SUBSTITUTE(SUBSTITUTE(SUBSTITUTE(SUBSTITUTE(SUBSTITUTE(SUBSTITUTE(SUBSTITUTE(SUBSTITUTE(
TRIM(CLEAN(Table_Text[[#This Row],[Config]])),
" {","{"),
"{ ","{"),
" }","}"),
"} ","}"),
" [","["),
"[ ","["),
" ]","]"),
"] ","]")</f>
        <v>"introduction":{"text":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v>
      </c>
      <c r="I2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"introduction":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v>
      </c>
      <c r="J23" s="8" t="str">
        <f ca="1">SUBSTITUTE(SUBSTITUTE(SUBSTITUTE(SUBSTITUTE(SUBSTITUTE(SUBSTITUTE(SUBSTITUTE(SUBSTITUTE(
TRIM(CLEAN(Table_Text[[#This Row],[Quote]])),
" {","{"),
"{ ","{"),
" }","}"),
"} ","}"),
" [","["),
"[ ","["),
" ]","]"),
"] ","]")</f>
        <v>"introduction":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v>
      </c>
      <c r="K23" s="8"/>
      <c r="L23" s="18" t="s">
        <v>903</v>
      </c>
    </row>
    <row r="24" spans="2:12" s="15" customFormat="1" ht="21" customHeight="1">
      <c r="B24" s="9" t="s">
        <v>904</v>
      </c>
      <c r="C24" s="8"/>
      <c r="D2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Landing Page</v>
      </c>
      <c r="E2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footerText</v>
      </c>
      <c r="F24" s="8" t="str">
        <f ca="1">IF(Table_Text[[#This Row],[Header]]="Yes","",IF(Table_Text[[#This Row],[Property]]&lt;&gt;"",SUBSTITUTE(Table_Text[[#This Row],[Type]]," ","")&amp;SUBSTITUTE(Table_Text[[#This Row],[Property]]," ",""),""))</f>
        <v>LandingPageFooterText</v>
      </c>
      <c r="G2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"footerText": {
            "text":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
        }
    },</v>
      </c>
      <c r="H24" s="8" t="str">
        <f ca="1">SUBSTITUTE(SUBSTITUTE(SUBSTITUTE(SUBSTITUTE(SUBSTITUTE(SUBSTITUTE(SUBSTITUTE(SUBSTITUTE(
TRIM(CLEAN(Table_Text[[#This Row],[Config]])),
" {","{"),
"{ ","{"),
" }","}"),
"} ","}"),
" [","["),
"[ ","["),
" ]","]"),
"] ","]")</f>
        <v>"footerText":{"text":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v>
      </c>
      <c r="I2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"footerText":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
    },</v>
      </c>
      <c r="J24" s="8" t="str">
        <f ca="1">SUBSTITUTE(SUBSTITUTE(SUBSTITUTE(SUBSTITUTE(SUBSTITUTE(SUBSTITUTE(SUBSTITUTE(SUBSTITUTE(
TRIM(CLEAN(Table_Text[[#This Row],[Quote]])),
" {","{"),
"{ ","{"),
" }","}"),
"} ","}"),
" [","["),
"[ ","["),
" ]","]"),
"] ","]")</f>
        <v>"footerText":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v>
      </c>
      <c r="K24" s="8"/>
      <c r="L24" s="33" t="s">
        <v>905</v>
      </c>
    </row>
    <row r="25" spans="2:12" ht="29.25" thickBot="1">
      <c r="B25" s="3" t="s">
        <v>641</v>
      </c>
      <c r="C25" s="3" t="s">
        <v>71</v>
      </c>
      <c r="D2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5" s="3" t="str">
        <f>IF(Table_Text[[#This Row],[Header]]="Yes","",IF(Table_Text[[#This Row],[Property]]&lt;&gt;"",SUBSTITUTE(Table_Text[[#This Row],[Type]]," ","")&amp;SUBSTITUTE(Table_Text[[#This Row],[Property]]," ",""),""))</f>
        <v/>
      </c>
      <c r="G2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5" s="3" t="str">
        <f ca="1">SUBSTITUTE(SUBSTITUTE(SUBSTITUTE(SUBSTITUTE(SUBSTITUTE(SUBSTITUTE(SUBSTITUTE(SUBSTITUTE(
TRIM(CLEAN(Table_Text[[#This Row],[Config]])),
" {","{"),
"{ ","{"),
" }","}"),
"} ","}"),
" [","["),
"[ ","["),
" ]","]"),
"] ","]")</f>
        <v>"sidebar":{</v>
      </c>
      <c r="I2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5" s="3" t="str">
        <f ca="1">SUBSTITUTE(SUBSTITUTE(SUBSTITUTE(SUBSTITUTE(SUBSTITUTE(SUBSTITUTE(SUBSTITUTE(SUBSTITUTE(
TRIM(CLEAN(Table_Text[[#This Row],[Quote]])),
" {","{"),
"{ ","{"),
" }","}"),
"} ","}"),
" [","["),
"[ ","["),
" ]","]"),
"] ","]")</f>
        <v>"sidebar":{</v>
      </c>
      <c r="K25" s="3"/>
      <c r="L25" s="21"/>
    </row>
    <row r="26" spans="2:12" s="15" customFormat="1" ht="21" hidden="1" customHeight="1">
      <c r="B26" s="8"/>
      <c r="C26" s="8"/>
      <c r="D2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6" s="8" t="str">
        <f>IF(Table_Text[[#This Row],[Header]]="Yes","",IF(Table_Text[[#This Row],[Property]]&lt;&gt;"",SUBSTITUTE(Table_Text[[#This Row],[Type]]," ","")&amp;SUBSTITUTE(Table_Text[[#This Row],[Property]]," ",""),""))</f>
        <v/>
      </c>
      <c r="G2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6" s="8" t="str">
        <f ca="1">SUBSTITUTE(SUBSTITUTE(SUBSTITUTE(SUBSTITUTE(SUBSTITUTE(SUBSTITUTE(SUBSTITUTE(SUBSTITUTE(
TRIM(CLEAN(Table_Text[[#This Row],[Config]])),
" {","{"),
"{ ","{"),
" }","}"),
"} ","}"),
" [","["),
"[ ","["),
" ]","]"),
"] ","]")</f>
        <v/>
      </c>
      <c r="I2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6" s="8" t="str">
        <f ca="1">SUBSTITUTE(SUBSTITUTE(SUBSTITUTE(SUBSTITUTE(SUBSTITUTE(SUBSTITUTE(SUBSTITUTE(SUBSTITUTE(
TRIM(CLEAN(Table_Text[[#This Row],[Quote]])),
" {","{"),
"{ ","{"),
" }","}"),
"} ","}"),
" [","["),
"[ ","["),
" ]","]"),
"] ","]")</f>
        <v/>
      </c>
      <c r="K26" s="8"/>
      <c r="L26" s="18"/>
    </row>
    <row r="27" spans="2:12" s="15" customFormat="1" ht="21" customHeight="1">
      <c r="B27" s="9" t="s">
        <v>906</v>
      </c>
      <c r="C27" s="8"/>
      <c r="D2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7" s="8" t="str">
        <f ca="1">IF(Table_Text[[#This Row],[Header]]="Yes","",IF(Table_Text[[#This Row],[Property]]&lt;&gt;"",SUBSTITUTE(Table_Text[[#This Row],[Type]]," ","")&amp;SUBSTITUTE(Table_Text[[#This Row],[Property]]," ",""),""))</f>
        <v>SidebarIncompleteHeader</v>
      </c>
      <c r="G2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7" s="8" t="str">
        <f ca="1">SUBSTITUTE(SUBSTITUTE(SUBSTITUTE(SUBSTITUTE(SUBSTITUTE(SUBSTITUTE(SUBSTITUTE(SUBSTITUTE(
TRIM(CLEAN(Table_Text[[#This Row],[Config]])),
" {","{"),
"{ ","{"),
" }","}"),
"} ","}"),
" [","["),
"[ ","["),
" ]","]"),
"] ","]")</f>
        <v>"incompleteHeader":{"text": "Answer a few simple questions to get an instant quote online."},</v>
      </c>
      <c r="I2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7" s="8" t="str">
        <f ca="1">SUBSTITUTE(SUBSTITUTE(SUBSTITUTE(SUBSTITUTE(SUBSTITUTE(SUBSTITUTE(SUBSTITUTE(SUBSTITUTE(
TRIM(CLEAN(Table_Text[[#This Row],[Quote]])),
" {","{"),
"{ ","{"),
" }","}"),
"} ","}"),
" [","["),
"[ ","["),
" ]","]"),
"] ","]")</f>
        <v>"incompleteHeader": "Answer a few simple questions to get an instant quote online.",</v>
      </c>
      <c r="K27" s="8"/>
      <c r="L27" s="33" t="s">
        <v>907</v>
      </c>
    </row>
    <row r="28" spans="2:12" s="15" customFormat="1" ht="21" customHeight="1">
      <c r="B28" s="8" t="s">
        <v>908</v>
      </c>
      <c r="C28" s="8"/>
      <c r="D2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8" s="8" t="str">
        <f ca="1">IF(Table_Text[[#This Row],[Header]]="Yes","",IF(Table_Text[[#This Row],[Property]]&lt;&gt;"",SUBSTITUTE(Table_Text[[#This Row],[Type]]," ","")&amp;SUBSTITUTE(Table_Text[[#This Row],[Property]]," ",""),""))</f>
        <v>SidebarIncompleteLabel</v>
      </c>
      <c r="G2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8" s="42" t="str">
        <f ca="1">SUBSTITUTE(SUBSTITUTE(SUBSTITUTE(SUBSTITUTE(SUBSTITUTE(SUBSTITUTE(SUBSTITUTE(SUBSTITUTE(
TRIM(CLEAN(Table_Text[[#This Row],[Config]])),
" {","{"),
"{ ","{"),
" }","}"),
"} ","}"),
" [","["),
"[ ","["),
" ]","]"),
"] ","]")</f>
        <v>"incompleteLabel":{"text": "Need Assistance?"},</v>
      </c>
      <c r="I2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8" s="8" t="str">
        <f ca="1">SUBSTITUTE(SUBSTITUTE(SUBSTITUTE(SUBSTITUTE(SUBSTITUTE(SUBSTITUTE(SUBSTITUTE(SUBSTITUTE(
TRIM(CLEAN(Table_Text[[#This Row],[Quote]])),
" {","{"),
"{ ","{"),
" }","}"),
"} ","}"),
" [","["),
"[ ","["),
" ]","]"),
"] ","]")</f>
        <v>"incompleteLabel": "Need Assistance?",</v>
      </c>
      <c r="K28" s="8"/>
      <c r="L28" s="33" t="s">
        <v>909</v>
      </c>
    </row>
    <row r="29" spans="2:12" s="15" customFormat="1" ht="21" customHeight="1">
      <c r="B29" s="8" t="s">
        <v>910</v>
      </c>
      <c r="C29" s="8"/>
      <c r="D2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9" s="8" t="str">
        <f ca="1">IF(Table_Text[[#This Row],[Header]]="Yes","",IF(Table_Text[[#This Row],[Property]]&lt;&gt;"",SUBSTITUTE(Table_Text[[#This Row],[Type]]," ","")&amp;SUBSTITUTE(Table_Text[[#This Row],[Property]]," ",""),""))</f>
        <v>SidebarIncompleteMessage</v>
      </c>
      <c r="G2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1800 066 900 (Weekdays 8:30am-5:30pm)"
        },</v>
      </c>
      <c r="H29" s="8" t="str">
        <f ca="1">SUBSTITUTE(SUBSTITUTE(SUBSTITUTE(SUBSTITUTE(SUBSTITUTE(SUBSTITUTE(SUBSTITUTE(SUBSTITUTE(
TRIM(CLEAN(Table_Text[[#This Row],[Config]])),
" {","{"),
"{ ","{"),
" }","}"),
"} ","}"),
" [","["),
"[ ","["),
" ]","]"),
"] ","]")</f>
        <v>"incompleteMessage":{"text": "Call 1800 066 900 (Weekdays 8:30am-5:30pm)"},</v>
      </c>
      <c r="I2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1800 066 900 (Weekdays 8:30am-5:30pm)",</v>
      </c>
      <c r="J29" s="8" t="str">
        <f ca="1">SUBSTITUTE(SUBSTITUTE(SUBSTITUTE(SUBSTITUTE(SUBSTITUTE(SUBSTITUTE(SUBSTITUTE(SUBSTITUTE(
TRIM(CLEAN(Table_Text[[#This Row],[Quote]])),
" {","{"),
"{ ","{"),
" }","}"),
"} ","}"),
" [","["),
"[ ","["),
" ]","]"),
"] ","]")</f>
        <v>"incompleteMessage": "Call 1800 066 900 (Weekdays 8:30am-5:30pm)",</v>
      </c>
      <c r="K29" s="8"/>
      <c r="L29" s="68" t="s">
        <v>911</v>
      </c>
    </row>
    <row r="30" spans="2:12" s="15" customFormat="1" ht="21" customHeight="1">
      <c r="B30" s="8" t="s">
        <v>912</v>
      </c>
      <c r="C30" s="8"/>
      <c r="D3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30" s="8" t="str">
        <f ca="1">IF(Table_Text[[#This Row],[Header]]="Yes","",IF(Table_Text[[#This Row],[Property]]&lt;&gt;"",SUBSTITUTE(Table_Text[[#This Row],[Type]]," ","")&amp;SUBSTITUTE(Table_Text[[#This Row],[Property]]," ",""),""))</f>
        <v>SidebarPremiumEstimateHeader</v>
      </c>
      <c r="G3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30" s="42" t="str">
        <f ca="1">SUBSTITUTE(SUBSTITUTE(SUBSTITUTE(SUBSTITUTE(SUBSTITUTE(SUBSTITUTE(SUBSTITUTE(SUBSTITUTE(
TRIM(CLEAN(Table_Text[[#This Row],[Config]])),
" {","{"),
"{ ","{"),
" }","}"),
"} ","}"),
" [","["),
"[ ","["),
" ]","]"),
"] ","]")</f>
        <v>"premiumEstimateHeader":{"text": "We have calculated an estimated premium based on the information provided so far."},</v>
      </c>
      <c r="I3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30" s="8" t="str">
        <f ca="1">SUBSTITUTE(SUBSTITUTE(SUBSTITUTE(SUBSTITUTE(SUBSTITUTE(SUBSTITUTE(SUBSTITUTE(SUBSTITUTE(
TRIM(CLEAN(Table_Text[[#This Row],[Quote]])),
" {","{"),
"{ ","{"),
" }","}"),
"} ","}"),
" [","["),
"[ ","["),
" ]","]"),
"] ","]")</f>
        <v>"premiumEstimateHeader": "We have calculated an estimated premium based on the information provided so far.",</v>
      </c>
      <c r="K30" s="8"/>
      <c r="L30" s="33" t="s">
        <v>913</v>
      </c>
    </row>
    <row r="31" spans="2:12" s="15" customFormat="1" ht="21" customHeight="1">
      <c r="B31" s="8" t="s">
        <v>914</v>
      </c>
      <c r="C31" s="8"/>
      <c r="D3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31" s="8" t="str">
        <f ca="1">IF(Table_Text[[#This Row],[Header]]="Yes","",IF(Table_Text[[#This Row],[Property]]&lt;&gt;"",SUBSTITUTE(Table_Text[[#This Row],[Type]]," ","")&amp;SUBSTITUTE(Table_Text[[#This Row],[Property]]," ",""),""))</f>
        <v>SidebarPremiumEstimateLabel</v>
      </c>
      <c r="G3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31" s="42" t="str">
        <f ca="1">SUBSTITUTE(SUBSTITUTE(SUBSTITUTE(SUBSTITUTE(SUBSTITUTE(SUBSTITUTE(SUBSTITUTE(SUBSTITUTE(
TRIM(CLEAN(Table_Text[[#This Row],[Config]])),
" {","{"),
"{ ","{"),
" }","}"),
"} ","}"),
" [","["),
"[ ","["),
" ]","]"),
"] ","]")</f>
        <v>"premiumEstimateLabel":{"text": "Your Estimate"},</v>
      </c>
      <c r="I3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31" s="8" t="str">
        <f ca="1">SUBSTITUTE(SUBSTITUTE(SUBSTITUTE(SUBSTITUTE(SUBSTITUTE(SUBSTITUTE(SUBSTITUTE(SUBSTITUTE(
TRIM(CLEAN(Table_Text[[#This Row],[Quote]])),
" {","{"),
"{ ","{"),
" }","}"),
"} ","}"),
" [","["),
"[ ","["),
" ]","]"),
"] ","]")</f>
        <v>"premiumEstimateLabel": "Your Estimate",</v>
      </c>
      <c r="K31" s="8"/>
      <c r="L31" s="18" t="s">
        <v>915</v>
      </c>
    </row>
    <row r="32" spans="2:12" s="15" customFormat="1" ht="21" customHeight="1">
      <c r="B32" s="8" t="s">
        <v>916</v>
      </c>
      <c r="C32" s="8"/>
      <c r="D3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32" s="8" t="str">
        <f ca="1">IF(Table_Text[[#This Row],[Header]]="Yes","",IF(Table_Text[[#This Row],[Property]]&lt;&gt;"",SUBSTITUTE(Table_Text[[#This Row],[Type]]," ","")&amp;SUBSTITUTE(Table_Text[[#This Row],[Property]]," ",""),""))</f>
        <v>SidebarPremiumEstimateMessage</v>
      </c>
      <c r="G3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32" s="42" t="str">
        <f ca="1">SUBSTITUTE(SUBSTITUTE(SUBSTITUTE(SUBSTITUTE(SUBSTITUTE(SUBSTITUTE(SUBSTITUTE(SUBSTITUTE(
TRIM(CLEAN(Table_Text[[#This Row],[Config]])),
" {","{"),
"{ ","{"),
" }","}"),
"} ","}"),
" [","["),
"[ ","["),
" ]","]"),
"] ","]")</f>
        <v>"premiumEstimateMessage":{"text": "To calculate your final premium please complete the remaining questions."},</v>
      </c>
      <c r="I3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32" s="8" t="str">
        <f ca="1">SUBSTITUTE(SUBSTITUTE(SUBSTITUTE(SUBSTITUTE(SUBSTITUTE(SUBSTITUTE(SUBSTITUTE(SUBSTITUTE(
TRIM(CLEAN(Table_Text[[#This Row],[Quote]])),
" {","{"),
"{ ","{"),
" }","}"),
"} ","}"),
" [","["),
"[ ","["),
" ]","]"),
"] ","]")</f>
        <v>"premiumEstimateMessage": "To calculate your final premium please complete the remaining questions.",</v>
      </c>
      <c r="K32" s="8"/>
      <c r="L32" s="33" t="s">
        <v>917</v>
      </c>
    </row>
    <row r="33" spans="2:12" s="15" customFormat="1" ht="21" customHeight="1">
      <c r="B33" s="8" t="s">
        <v>918</v>
      </c>
      <c r="C33" s="8"/>
      <c r="D3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33" s="8" t="str">
        <f ca="1">IF(Table_Text[[#This Row],[Header]]="Yes","",IF(Table_Text[[#This Row],[Property]]&lt;&gt;"",SUBSTITUTE(Table_Text[[#This Row],[Type]]," ","")&amp;SUBSTITUTE(Table_Text[[#This Row],[Property]]," ",""),""))</f>
        <v>SidebarPremiumCompleteHeader</v>
      </c>
      <c r="G3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33" s="42" t="str">
        <f ca="1">SUBSTITUTE(SUBSTITUTE(SUBSTITUTE(SUBSTITUTE(SUBSTITUTE(SUBSTITUTE(SUBSTITUTE(SUBSTITUTE(
TRIM(CLEAN(Table_Text[[#This Row],[Config]])),
" {","{"),
"{ ","{"),
" }","}"),
"} ","}"),
" [","["),
"[ ","["),
" ]","]"),
"] ","]")</f>
        <v>"premiumCompleteHeader":{"text": "We have calculated a premium based on the information you have provided."},</v>
      </c>
      <c r="I3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33" s="8" t="str">
        <f ca="1">SUBSTITUTE(SUBSTITUTE(SUBSTITUTE(SUBSTITUTE(SUBSTITUTE(SUBSTITUTE(SUBSTITUTE(SUBSTITUTE(
TRIM(CLEAN(Table_Text[[#This Row],[Quote]])),
" {","{"),
"{ ","{"),
" }","}"),
"} ","}"),
" [","["),
"[ ","["),
" ]","]"),
"] ","]")</f>
        <v>"premiumCompleteHeader": "We have calculated a premium based on the information you have provided.",</v>
      </c>
      <c r="K33" s="8"/>
      <c r="L33" s="33" t="s">
        <v>919</v>
      </c>
    </row>
    <row r="34" spans="2:12" s="15" customFormat="1" ht="21" customHeight="1">
      <c r="B34" s="8" t="s">
        <v>920</v>
      </c>
      <c r="C34" s="8"/>
      <c r="D3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4" s="8" t="str">
        <f ca="1">IF(Table_Text[[#This Row],[Header]]="Yes","",IF(Table_Text[[#This Row],[Property]]&lt;&gt;"",SUBSTITUTE(Table_Text[[#This Row],[Type]]," ","")&amp;SUBSTITUTE(Table_Text[[#This Row],[Property]]," ",""),""))</f>
        <v>SidebarPremiumCompleteLabel</v>
      </c>
      <c r="G3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4" s="42" t="str">
        <f ca="1">SUBSTITUTE(SUBSTITUTE(SUBSTITUTE(SUBSTITUTE(SUBSTITUTE(SUBSTITUTE(SUBSTITUTE(SUBSTITUTE(
TRIM(CLEAN(Table_Text[[#This Row],[Config]])),
" {","{"),
"{ ","{"),
" }","}"),
"} ","}"),
" [","["),
"[ ","["),
" ]","]"),
"] ","]")</f>
        <v>"premiumCompleteLabel":{"text": "Your Premium"},</v>
      </c>
      <c r="I3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4" s="8" t="str">
        <f ca="1">SUBSTITUTE(SUBSTITUTE(SUBSTITUTE(SUBSTITUTE(SUBSTITUTE(SUBSTITUTE(SUBSTITUTE(SUBSTITUTE(
TRIM(CLEAN(Table_Text[[#This Row],[Quote]])),
" {","{"),
"{ ","{"),
" }","}"),
"} ","}"),
" [","["),
"[ ","["),
" ]","]"),
"] ","]")</f>
        <v>"premiumCompleteLabel": "Your Premium",</v>
      </c>
      <c r="K34" s="8"/>
      <c r="L34" s="18" t="s">
        <v>921</v>
      </c>
    </row>
    <row r="35" spans="2:12" s="15" customFormat="1" ht="21" customHeight="1">
      <c r="B35" s="8" t="s">
        <v>922</v>
      </c>
      <c r="C35" s="8"/>
      <c r="D3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5" s="8" t="str">
        <f ca="1">IF(Table_Text[[#This Row],[Header]]="Yes","",IF(Table_Text[[#This Row],[Property]]&lt;&gt;"",SUBSTITUTE(Table_Text[[#This Row],[Type]]," ","")&amp;SUBSTITUTE(Table_Text[[#This Row],[Property]]," ",""),""))</f>
        <v>SidebarPremiumCompleteMessage</v>
      </c>
      <c r="G3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5" s="42" t="str">
        <f ca="1">SUBSTITUTE(SUBSTITUTE(SUBSTITUTE(SUBSTITUTE(SUBSTITUTE(SUBSTITUTE(SUBSTITUTE(SUBSTITUTE(
TRIM(CLEAN(Table_Text[[#This Row],[Config]])),
" {","{"),
"{ ","{"),
" }","}"),
"} ","}"),
" [","["),
"[ ","["),
" ]","]"),
"] ","]")</f>
        <v>"premiumCompleteMessage":{"text": "To finalise your quote please complete the remaining questions and follow the prompts."},</v>
      </c>
      <c r="I3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5" s="8" t="str">
        <f ca="1">SUBSTITUTE(SUBSTITUTE(SUBSTITUTE(SUBSTITUTE(SUBSTITUTE(SUBSTITUTE(SUBSTITUTE(SUBSTITUTE(
TRIM(CLEAN(Table_Text[[#This Row],[Quote]])),
" {","{"),
"{ ","{"),
" }","}"),
"} ","}"),
" [","["),
"[ ","["),
" ]","]"),
"] ","]")</f>
        <v>"premiumCompleteMessage": "To finalise your quote please complete the remaining questions and follow the prompts.",</v>
      </c>
      <c r="K35" s="8"/>
      <c r="L35" s="33" t="s">
        <v>923</v>
      </c>
    </row>
    <row r="36" spans="2:12" s="15" customFormat="1" ht="21" customHeight="1">
      <c r="B36" s="8" t="s">
        <v>924</v>
      </c>
      <c r="C36" s="8"/>
      <c r="D3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6" s="8" t="str">
        <f ca="1">IF(Table_Text[[#This Row],[Header]]="Yes","",IF(Table_Text[[#This Row],[Property]]&lt;&gt;"",SUBSTITUTE(Table_Text[[#This Row],[Type]]," ","")&amp;SUBSTITUTE(Table_Text[[#This Row],[Property]]," ",""),""))</f>
        <v>SidebarBindingQuoteHeader</v>
      </c>
      <c r="G3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6" s="42" t="str">
        <f ca="1">SUBSTITUTE(SUBSTITUTE(SUBSTITUTE(SUBSTITUTE(SUBSTITUTE(SUBSTITUTE(SUBSTITUTE(SUBSTITUTE(
TRIM(CLEAN(Table_Text[[#This Row],[Config]])),
" {","{"),
"{ ","{"),
" }","}"),
"} ","}"),
" [","["),
"[ ","["),
" ]","]"),
"] ","]")</f>
        <v>"bindingQuoteHeader":{"text": "We have finalised your quote using the information provided."},</v>
      </c>
      <c r="I3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6" s="8" t="str">
        <f ca="1">SUBSTITUTE(SUBSTITUTE(SUBSTITUTE(SUBSTITUTE(SUBSTITUTE(SUBSTITUTE(SUBSTITUTE(SUBSTITUTE(
TRIM(CLEAN(Table_Text[[#This Row],[Quote]])),
" {","{"),
"{ ","{"),
" }","}"),
"} ","}"),
" [","["),
"[ ","["),
" ]","]"),
"] ","]")</f>
        <v>"bindingQuoteHeader": "We have finalised your quote using the information provided.",</v>
      </c>
      <c r="K36" s="8"/>
      <c r="L36" s="33" t="s">
        <v>925</v>
      </c>
    </row>
    <row r="37" spans="2:12" s="15" customFormat="1" ht="21" customHeight="1">
      <c r="B37" s="8" t="s">
        <v>926</v>
      </c>
      <c r="C37" s="8"/>
      <c r="D3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7" s="8" t="str">
        <f ca="1">IF(Table_Text[[#This Row],[Header]]="Yes","",IF(Table_Text[[#This Row],[Property]]&lt;&gt;"",SUBSTITUTE(Table_Text[[#This Row],[Type]]," ","")&amp;SUBSTITUTE(Table_Text[[#This Row],[Property]]," ",""),""))</f>
        <v>SidebarBindingQuoteLabel</v>
      </c>
      <c r="G3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7" s="42" t="str">
        <f ca="1">SUBSTITUTE(SUBSTITUTE(SUBSTITUTE(SUBSTITUTE(SUBSTITUTE(SUBSTITUTE(SUBSTITUTE(SUBSTITUTE(
TRIM(CLEAN(Table_Text[[#This Row],[Config]])),
" {","{"),
"{ ","{"),
" }","}"),
"} ","}"),
" [","["),
"[ ","["),
" ]","]"),
"] ","]")</f>
        <v>"bindingQuoteLabel":{"text": "Your Quote"},</v>
      </c>
      <c r="I3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7" s="8" t="str">
        <f ca="1">SUBSTITUTE(SUBSTITUTE(SUBSTITUTE(SUBSTITUTE(SUBSTITUTE(SUBSTITUTE(SUBSTITUTE(SUBSTITUTE(
TRIM(CLEAN(Table_Text[[#This Row],[Quote]])),
" {","{"),
"{ ","{"),
" }","}"),
"} ","}"),
" [","["),
"[ ","["),
" ]","]"),
"] ","]")</f>
        <v>"bindingQuoteLabel": "Your Quote",</v>
      </c>
      <c r="K37" s="8"/>
      <c r="L37" s="18" t="s">
        <v>927</v>
      </c>
    </row>
    <row r="38" spans="2:12" s="15" customFormat="1" ht="21" customHeight="1">
      <c r="B38" s="8" t="s">
        <v>928</v>
      </c>
      <c r="C38" s="8"/>
      <c r="D3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8" s="8" t="str">
        <f ca="1">IF(Table_Text[[#This Row],[Header]]="Yes","",IF(Table_Text[[#This Row],[Property]]&lt;&gt;"",SUBSTITUTE(Table_Text[[#This Row],[Type]]," ","")&amp;SUBSTITUTE(Table_Text[[#This Row],[Property]]," ",""),""))</f>
        <v>SidebarBindingQuoteMessage</v>
      </c>
      <c r="G3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8" s="42" t="str">
        <f ca="1">SUBSTITUTE(SUBSTITUTE(SUBSTITUTE(SUBSTITUTE(SUBSTITUTE(SUBSTITUTE(SUBSTITUTE(SUBSTITUTE(
TRIM(CLEAN(Table_Text[[#This Row],[Config]])),
" {","{"),
"{ ","{"),
" }","}"),
"} ","}"),
" [","["),
"[ ","["),
" ]","]"),
"] ","]")</f>
        <v>"bindingQuoteMessage":{"text": "To proceed with your quote please enter your payment details and follow the prompts."},</v>
      </c>
      <c r="I3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8" s="8" t="str">
        <f ca="1">SUBSTITUTE(SUBSTITUTE(SUBSTITUTE(SUBSTITUTE(SUBSTITUTE(SUBSTITUTE(SUBSTITUTE(SUBSTITUTE(
TRIM(CLEAN(Table_Text[[#This Row],[Quote]])),
" {","{"),
"{ ","{"),
" }","}"),
"} ","}"),
" [","["),
"[ ","["),
" ]","]"),
"] ","]")</f>
        <v>"bindingQuoteMessage": "To proceed with your quote please enter your payment details and follow the prompts.",</v>
      </c>
      <c r="K38" s="8"/>
      <c r="L38" s="33" t="s">
        <v>929</v>
      </c>
    </row>
    <row r="39" spans="2:12" s="15" customFormat="1" ht="21" customHeight="1">
      <c r="B39" s="9" t="s">
        <v>930</v>
      </c>
      <c r="C39" s="8"/>
      <c r="D3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9" s="8" t="str">
        <f ca="1">IF(Table_Text[[#This Row],[Header]]="Yes","",IF(Table_Text[[#This Row],[Property]]&lt;&gt;"",SUBSTITUTE(Table_Text[[#This Row],[Type]]," ","")&amp;SUBSTITUTE(Table_Text[[#This Row],[Property]]," ",""),""))</f>
        <v>SidebarPaymentDetailsCompleteHeader</v>
      </c>
      <c r="G3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9" s="42" t="str">
        <f ca="1">SUBSTITUTE(SUBSTITUTE(SUBSTITUTE(SUBSTITUTE(SUBSTITUTE(SUBSTITUTE(SUBSTITUTE(SUBSTITUTE(
TRIM(CLEAN(Table_Text[[#This Row],[Config]])),
" {","{"),
"{ ","{"),
" }","}"),
"} ","}"),
" [","["),
"[ ","["),
" ]","]"),
"] ","]")</f>
        <v>"paymentDetailsCompleteHeader":{"text": "We have finalised your quote using the information provided."},</v>
      </c>
      <c r="I3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9" s="8" t="str">
        <f ca="1">SUBSTITUTE(SUBSTITUTE(SUBSTITUTE(SUBSTITUTE(SUBSTITUTE(SUBSTITUTE(SUBSTITUTE(SUBSTITUTE(
TRIM(CLEAN(Table_Text[[#This Row],[Quote]])),
" {","{"),
"{ ","{"),
" }","}"),
"} ","}"),
" [","["),
"[ ","["),
" ]","]"),
"] ","]")</f>
        <v>"paymentDetailsCompleteHeader": "We have finalised your quote using the information provided.",</v>
      </c>
      <c r="K39" s="8"/>
      <c r="L39" s="33" t="s">
        <v>925</v>
      </c>
    </row>
    <row r="40" spans="2:12" s="15" customFormat="1" ht="21" customHeight="1">
      <c r="B40" s="9" t="s">
        <v>931</v>
      </c>
      <c r="C40" s="8"/>
      <c r="D4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40" s="8" t="str">
        <f ca="1">IF(Table_Text[[#This Row],[Header]]="Yes","",IF(Table_Text[[#This Row],[Property]]&lt;&gt;"",SUBSTITUTE(Table_Text[[#This Row],[Type]]," ","")&amp;SUBSTITUTE(Table_Text[[#This Row],[Property]]," ",""),""))</f>
        <v>SidebarPaymentDetailsCompleteLabel</v>
      </c>
      <c r="G4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40" s="8" t="str">
        <f ca="1">SUBSTITUTE(SUBSTITUTE(SUBSTITUTE(SUBSTITUTE(SUBSTITUTE(SUBSTITUTE(SUBSTITUTE(SUBSTITUTE(
TRIM(CLEAN(Table_Text[[#This Row],[Config]])),
" {","{"),
"{ ","{"),
" }","}"),
"} ","}"),
" [","["),
"[ ","["),
" ]","]"),
"] ","]")</f>
        <v>"paymentDetailsCompleteLabel":{"text": "Your Quote"},</v>
      </c>
      <c r="I4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40" s="8" t="str">
        <f ca="1">SUBSTITUTE(SUBSTITUTE(SUBSTITUTE(SUBSTITUTE(SUBSTITUTE(SUBSTITUTE(SUBSTITUTE(SUBSTITUTE(
TRIM(CLEAN(Table_Text[[#This Row],[Quote]])),
" {","{"),
"{ ","{"),
" }","}"),
"} ","}"),
" [","["),
"[ ","["),
" ]","]"),
"] ","]")</f>
        <v>"paymentDetailsCompleteLabel": "Your Quote",</v>
      </c>
      <c r="K40" s="8"/>
      <c r="L40" s="33" t="s">
        <v>927</v>
      </c>
    </row>
    <row r="41" spans="2:12" s="15" customFormat="1" ht="21" customHeight="1">
      <c r="B41" s="9" t="s">
        <v>932</v>
      </c>
      <c r="C41" s="8"/>
      <c r="D4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41" s="8" t="str">
        <f ca="1">IF(Table_Text[[#This Row],[Header]]="Yes","",IF(Table_Text[[#This Row],[Property]]&lt;&gt;"",SUBSTITUTE(Table_Text[[#This Row],[Type]]," ","")&amp;SUBSTITUTE(Table_Text[[#This Row],[Property]]," ",""),""))</f>
        <v>SidebarPaymentDetailsCompleteMessage</v>
      </c>
      <c r="G4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41" s="8" t="str">
        <f ca="1">SUBSTITUTE(SUBSTITUTE(SUBSTITUTE(SUBSTITUTE(SUBSTITUTE(SUBSTITUTE(SUBSTITUTE(SUBSTITUTE(
TRIM(CLEAN(Table_Text[[#This Row],[Config]])),
" {","{"),
"{ ","{"),
" }","}"),
"} ","}"),
" [","["),
"[ ","["),
" ]","]"),
"] ","]")</f>
        <v>"paymentDetailsCompleteMessage":{"text": "To complete your purchase please read and agree to our terms and conditions."},</v>
      </c>
      <c r="I4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41" s="8" t="str">
        <f ca="1">SUBSTITUTE(SUBSTITUTE(SUBSTITUTE(SUBSTITUTE(SUBSTITUTE(SUBSTITUTE(SUBSTITUTE(SUBSTITUTE(
TRIM(CLEAN(Table_Text[[#This Row],[Quote]])),
" {","{"),
"{ ","{"),
" }","}"),
"} ","}"),
" [","["),
"[ ","["),
" ]","]"),
"] ","]")</f>
        <v>"paymentDetailsCompleteMessage": "To complete your purchase please read and agree to our terms and conditions.",</v>
      </c>
      <c r="K41" s="8"/>
      <c r="L41" s="33" t="s">
        <v>933</v>
      </c>
    </row>
    <row r="42" spans="2:12" s="15" customFormat="1" ht="21" customHeight="1">
      <c r="B42" s="9" t="s">
        <v>934</v>
      </c>
      <c r="C42" s="8"/>
      <c r="D4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42" s="8" t="str">
        <f ca="1">IF(Table_Text[[#This Row],[Header]]="Yes","",IF(Table_Text[[#This Row],[Property]]&lt;&gt;"",SUBSTITUTE(Table_Text[[#This Row],[Type]]," ","")&amp;SUBSTITUTE(Table_Text[[#This Row],[Property]]," ",""),""))</f>
        <v>SidebarLegalTermsAcceptedHeader</v>
      </c>
      <c r="G4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42" s="42" t="str">
        <f ca="1">SUBSTITUTE(SUBSTITUTE(SUBSTITUTE(SUBSTITUTE(SUBSTITUTE(SUBSTITUTE(SUBSTITUTE(SUBSTITUTE(
TRIM(CLEAN(Table_Text[[#This Row],[Config]])),
" {","{"),
"{ ","{"),
" }","}"),
"} ","}"),
" [","["),
"[ ","["),
" ]","]"),
"] ","]")</f>
        <v>"legalTermsAcceptedHeader":{"text": "We have finalised your quote using the information provided."},</v>
      </c>
      <c r="I4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42" s="8" t="str">
        <f ca="1">SUBSTITUTE(SUBSTITUTE(SUBSTITUTE(SUBSTITUTE(SUBSTITUTE(SUBSTITUTE(SUBSTITUTE(SUBSTITUTE(
TRIM(CLEAN(Table_Text[[#This Row],[Quote]])),
" {","{"),
"{ ","{"),
" }","}"),
"} ","}"),
" [","["),
"[ ","["),
" ]","]"),
"] ","]")</f>
        <v>"legalTermsAcceptedHeader": "We have finalised your quote using the information provided.",</v>
      </c>
      <c r="K42" s="8"/>
      <c r="L42" s="33" t="s">
        <v>925</v>
      </c>
    </row>
    <row r="43" spans="2:12" s="15" customFormat="1" ht="21" customHeight="1">
      <c r="B43" s="9" t="s">
        <v>935</v>
      </c>
      <c r="C43" s="8"/>
      <c r="D4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43" s="8" t="str">
        <f ca="1">IF(Table_Text[[#This Row],[Header]]="Yes","",IF(Table_Text[[#This Row],[Property]]&lt;&gt;"",SUBSTITUTE(Table_Text[[#This Row],[Type]]," ","")&amp;SUBSTITUTE(Table_Text[[#This Row],[Property]]," ",""),""))</f>
        <v>SidebarLegalTermsAcceptedLabel</v>
      </c>
      <c r="G4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43" s="42" t="str">
        <f ca="1">SUBSTITUTE(SUBSTITUTE(SUBSTITUTE(SUBSTITUTE(SUBSTITUTE(SUBSTITUTE(SUBSTITUTE(SUBSTITUTE(
TRIM(CLEAN(Table_Text[[#This Row],[Config]])),
" {","{"),
"{ ","{"),
" }","}"),
"} ","}"),
" [","["),
"[ ","["),
" ]","]"),
"] ","]")</f>
        <v>"legalTermsAcceptedLabel":{"text": "Your Quote"},</v>
      </c>
      <c r="I4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43" s="8" t="str">
        <f ca="1">SUBSTITUTE(SUBSTITUTE(SUBSTITUTE(SUBSTITUTE(SUBSTITUTE(SUBSTITUTE(SUBSTITUTE(SUBSTITUTE(
TRIM(CLEAN(Table_Text[[#This Row],[Quote]])),
" {","{"),
"{ ","{"),
" }","}"),
"} ","}"),
" [","["),
"[ ","["),
" ]","]"),
"] ","]")</f>
        <v>"legalTermsAcceptedLabel": "Your Quote",</v>
      </c>
      <c r="K43" s="8"/>
      <c r="L43" s="33" t="s">
        <v>927</v>
      </c>
    </row>
    <row r="44" spans="2:12" s="15" customFormat="1" ht="21" customHeight="1">
      <c r="B44" s="9" t="s">
        <v>936</v>
      </c>
      <c r="C44" s="8"/>
      <c r="D4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4" s="8" t="str">
        <f ca="1">IF(Table_Text[[#This Row],[Header]]="Yes","",IF(Table_Text[[#This Row],[Property]]&lt;&gt;"",SUBSTITUTE(Table_Text[[#This Row],[Type]]," ","")&amp;SUBSTITUTE(Table_Text[[#This Row],[Property]]," ",""),""))</f>
        <v>SidebarLegalTermsAcceptedMessage</v>
      </c>
      <c r="G4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4" s="42" t="str">
        <f ca="1">SUBSTITUTE(SUBSTITUTE(SUBSTITUTE(SUBSTITUTE(SUBSTITUTE(SUBSTITUTE(SUBSTITUTE(SUBSTITUTE(
TRIM(CLEAN(Table_Text[[#This Row],[Config]])),
" {","{"),
"{ ","{"),
" }","}"),
"} ","}"),
" [","["),
"[ ","["),
" ]","]"),
"] ","]")</f>
        <v>"legalTermsAcceptedMessage":{"text": "To complete your purchase please follow the prompts."},</v>
      </c>
      <c r="I4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4" s="8" t="str">
        <f ca="1">SUBSTITUTE(SUBSTITUTE(SUBSTITUTE(SUBSTITUTE(SUBSTITUTE(SUBSTITUTE(SUBSTITUTE(SUBSTITUTE(
TRIM(CLEAN(Table_Text[[#This Row],[Quote]])),
" {","{"),
"{ ","{"),
" }","}"),
"} ","}"),
" [","["),
"[ ","["),
" ]","]"),
"] ","]")</f>
        <v>"legalTermsAcceptedMessage": "To complete your purchase please follow the prompts.",</v>
      </c>
      <c r="K44" s="8"/>
      <c r="L44" s="33" t="s">
        <v>937</v>
      </c>
    </row>
    <row r="45" spans="2:12" s="15" customFormat="1" ht="21" customHeight="1">
      <c r="B45" s="8" t="s">
        <v>938</v>
      </c>
      <c r="C45" s="8"/>
      <c r="D4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5" s="8" t="str">
        <f ca="1">IF(Table_Text[[#This Row],[Header]]="Yes","",IF(Table_Text[[#This Row],[Property]]&lt;&gt;"",SUBSTITUTE(Table_Text[[#This Row],[Type]]," ","")&amp;SUBSTITUTE(Table_Text[[#This Row],[Property]]," ",""),""))</f>
        <v>SidebarSoftReferralHeader</v>
      </c>
      <c r="G4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 purchase online."
        },</v>
      </c>
      <c r="H45" s="42" t="str">
        <f ca="1">SUBSTITUTE(SUBSTITUTE(SUBSTITUTE(SUBSTITUTE(SUBSTITUTE(SUBSTITUTE(SUBSTITUTE(SUBSTITUTE(
TRIM(CLEAN(Table_Text[[#This Row],[Config]])),
" {","{"),
"{ ","{"),
" }","}"),
"} ","}"),
" [","["),
"[ ","["),
" ]","]"),
"] ","]")</f>
        <v>"softReferralHeader":{"text": "We cannot complete you purchase online."},</v>
      </c>
      <c r="I4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 purchase online.",</v>
      </c>
      <c r="J45" s="8" t="str">
        <f ca="1">SUBSTITUTE(SUBSTITUTE(SUBSTITUTE(SUBSTITUTE(SUBSTITUTE(SUBSTITUTE(SUBSTITUTE(SUBSTITUTE(
TRIM(CLEAN(Table_Text[[#This Row],[Quote]])),
" {","{"),
"{ ","{"),
" }","}"),
"} ","}"),
" [","["),
"[ ","["),
" ]","]"),
"] ","]")</f>
        <v>"softReferralHeader": "We cannot complete you purchase online.",</v>
      </c>
      <c r="K45" s="8"/>
      <c r="L45" s="18" t="s">
        <v>939</v>
      </c>
    </row>
    <row r="46" spans="2:12" s="15" customFormat="1" ht="21" customHeight="1">
      <c r="B46" s="8" t="s">
        <v>940</v>
      </c>
      <c r="C46" s="8"/>
      <c r="D4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6" s="8" t="str">
        <f ca="1">IF(Table_Text[[#This Row],[Header]]="Yes","",IF(Table_Text[[#This Row],[Property]]&lt;&gt;"",SUBSTITUTE(Table_Text[[#This Row],[Type]]," ","")&amp;SUBSTITUTE(Table_Text[[#This Row],[Property]]," ",""),""))</f>
        <v>SidebarSoftReferralLabel</v>
      </c>
      <c r="G4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6" s="8" t="str">
        <f ca="1">SUBSTITUTE(SUBSTITUTE(SUBSTITUTE(SUBSTITUTE(SUBSTITUTE(SUBSTITUTE(SUBSTITUTE(SUBSTITUTE(
TRIM(CLEAN(Table_Text[[#This Row],[Config]])),
" {","{"),
"{ ","{"),
" }","}"),
"} ","}"),
" [","["),
"[ ","["),
" ]","]"),
"] ","]")</f>
        <v>"softReferralLabel":{"text": "Quote Referral"},</v>
      </c>
      <c r="I4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6" s="8" t="str">
        <f ca="1">SUBSTITUTE(SUBSTITUTE(SUBSTITUTE(SUBSTITUTE(SUBSTITUTE(SUBSTITUTE(SUBSTITUTE(SUBSTITUTE(
TRIM(CLEAN(Table_Text[[#This Row],[Quote]])),
" {","{"),
"{ ","{"),
" }","}"),
"} ","}"),
" [","["),
"[ ","["),
" ]","]"),
"] ","]")</f>
        <v>"softReferralLabel": "Quote Referral",</v>
      </c>
      <c r="K46" s="8"/>
      <c r="L46" s="18" t="s">
        <v>941</v>
      </c>
    </row>
    <row r="47" spans="2:12" s="15" customFormat="1" ht="21" customHeight="1">
      <c r="B47" s="89" t="s">
        <v>942</v>
      </c>
      <c r="C47" s="8"/>
      <c r="D4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7" s="8" t="str">
        <f ca="1">IF(Table_Text[[#This Row],[Header]]="Yes","",IF(Table_Text[[#This Row],[Property]]&lt;&gt;"",SUBSTITUTE(Table_Text[[#This Row],[Type]]," ","")&amp;SUBSTITUTE(Table_Text[[#This Row],[Property]]," ",""),""))</f>
        <v>SidebarSoftReferralMessageDefault</v>
      </c>
      <c r="G4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7" s="8" t="str">
        <f ca="1">SUBSTITUTE(SUBSTITUTE(SUBSTITUTE(SUBSTITUTE(SUBSTITUTE(SUBSTITUTE(SUBSTITUTE(SUBSTITUTE(
TRIM(CLEAN(Table_Text[[#This Row],[Config]])),
" {","{"),
"{ ","{"),
" }","}"),
"} ","}"),
" [","["),
"[ ","["),
" ]","]"),
"] ","]")</f>
        <v>"softReferralMessageDefault":{"text": "Unfortunately we are unable to complete your purchase online based on your selections."},</v>
      </c>
      <c r="I4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7" s="8" t="str">
        <f ca="1">SUBSTITUTE(SUBSTITUTE(SUBSTITUTE(SUBSTITUTE(SUBSTITUTE(SUBSTITUTE(SUBSTITUTE(SUBSTITUTE(
TRIM(CLEAN(Table_Text[[#This Row],[Quote]])),
" {","{"),
"{ ","{"),
" }","}"),
"} ","}"),
" [","["),
"[ ","["),
" ]","]"),
"] ","]")</f>
        <v>"softReferralMessageDefault": "Unfortunately we are unable to complete your purchase online based on your selections.",</v>
      </c>
      <c r="K47" s="8"/>
      <c r="L47" s="93" t="s">
        <v>943</v>
      </c>
    </row>
    <row r="48" spans="2:12" s="15" customFormat="1" ht="21" customHeight="1">
      <c r="B48" s="89" t="s">
        <v>944</v>
      </c>
      <c r="C48" s="8"/>
      <c r="D4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8" s="8" t="str">
        <f ca="1">IF(Table_Text[[#This Row],[Header]]="Yes","",IF(Table_Text[[#This Row],[Property]]&lt;&gt;"",SUBSTITUTE(Table_Text[[#This Row],[Type]]," ","")&amp;SUBSTITUTE(Table_Text[[#This Row],[Property]]," ",""),""))</f>
        <v>SidebarSoftReferralMessageAppendix</v>
      </c>
      <c r="G4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8" s="42"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8" s="8"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8" s="8"/>
      <c r="L48" s="93" t="s">
        <v>945</v>
      </c>
    </row>
    <row r="49" spans="2:12" s="15" customFormat="1" ht="21" customHeight="1">
      <c r="B49" s="8" t="s">
        <v>946</v>
      </c>
      <c r="C49" s="8"/>
      <c r="D4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9" s="8" t="str">
        <f ca="1">IF(Table_Text[[#This Row],[Header]]="Yes","",IF(Table_Text[[#This Row],[Property]]&lt;&gt;"",SUBSTITUTE(Table_Text[[#This Row],[Type]]," ","")&amp;SUBSTITUTE(Table_Text[[#This Row],[Property]]," ",""),""))</f>
        <v>SidebarHardReferralHeader</v>
      </c>
      <c r="G4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9" s="42" t="str">
        <f ca="1">SUBSTITUTE(SUBSTITUTE(SUBSTITUTE(SUBSTITUTE(SUBSTITUTE(SUBSTITUTE(SUBSTITUTE(SUBSTITUTE(
TRIM(CLEAN(Table_Text[[#This Row],[Config]])),
" {","{"),
"{ ","{"),
" }","}"),
"} ","}"),
" [","["),
"[ ","["),
" ]","]"),
"] ","]")</f>
        <v>"hardReferralHeader":{"text": "We cannot generate your quote online."},</v>
      </c>
      <c r="I4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9" s="8" t="str">
        <f ca="1">SUBSTITUTE(SUBSTITUTE(SUBSTITUTE(SUBSTITUTE(SUBSTITUTE(SUBSTITUTE(SUBSTITUTE(SUBSTITUTE(
TRIM(CLEAN(Table_Text[[#This Row],[Quote]])),
" {","{"),
"{ ","{"),
" }","}"),
"} ","}"),
" [","["),
"[ ","["),
" ]","]"),
"] ","]")</f>
        <v>"hardReferralHeader": "We cannot generate your quote online.",</v>
      </c>
      <c r="K49" s="8"/>
      <c r="L49" s="18" t="s">
        <v>947</v>
      </c>
    </row>
    <row r="50" spans="2:12" s="15" customFormat="1" ht="21" customHeight="1">
      <c r="B50" s="8" t="s">
        <v>948</v>
      </c>
      <c r="C50" s="8"/>
      <c r="D5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50" s="8" t="str">
        <f ca="1">IF(Table_Text[[#This Row],[Header]]="Yes","",IF(Table_Text[[#This Row],[Property]]&lt;&gt;"",SUBSTITUTE(Table_Text[[#This Row],[Type]]," ","")&amp;SUBSTITUTE(Table_Text[[#This Row],[Property]]," ",""),""))</f>
        <v>SidebarHardReferralLabel</v>
      </c>
      <c r="G5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50" s="42" t="str">
        <f ca="1">SUBSTITUTE(SUBSTITUTE(SUBSTITUTE(SUBSTITUTE(SUBSTITUTE(SUBSTITUTE(SUBSTITUTE(SUBSTITUTE(
TRIM(CLEAN(Table_Text[[#This Row],[Config]])),
" {","{"),
"{ ","{"),
" }","}"),
"} ","}"),
" [","["),
"[ ","["),
" ]","]"),
"] ","]")</f>
        <v>"hardReferralLabel":{"text": "Quote Referral"},</v>
      </c>
      <c r="I5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50" s="8" t="str">
        <f ca="1">SUBSTITUTE(SUBSTITUTE(SUBSTITUTE(SUBSTITUTE(SUBSTITUTE(SUBSTITUTE(SUBSTITUTE(SUBSTITUTE(
TRIM(CLEAN(Table_Text[[#This Row],[Quote]])),
" {","{"),
"{ ","{"),
" }","}"),
"} ","}"),
" [","["),
"[ ","["),
" ]","]"),
"] ","]")</f>
        <v>"hardReferralLabel": "Quote Referral",</v>
      </c>
      <c r="K50" s="8"/>
      <c r="L50" s="18" t="s">
        <v>941</v>
      </c>
    </row>
    <row r="51" spans="2:12" s="15" customFormat="1" ht="21" customHeight="1">
      <c r="B51" s="89" t="s">
        <v>949</v>
      </c>
      <c r="C51" s="8"/>
      <c r="D5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51" s="8" t="str">
        <f ca="1">IF(Table_Text[[#This Row],[Header]]="Yes","",IF(Table_Text[[#This Row],[Property]]&lt;&gt;"",SUBSTITUTE(Table_Text[[#This Row],[Type]]," ","")&amp;SUBSTITUTE(Table_Text[[#This Row],[Property]]," ",""),""))</f>
        <v>SidebarHardReferralMessageDefault</v>
      </c>
      <c r="G5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51" s="42" t="str">
        <f ca="1">SUBSTITUTE(SUBSTITUTE(SUBSTITUTE(SUBSTITUTE(SUBSTITUTE(SUBSTITUTE(SUBSTITUTE(SUBSTITUTE(
TRIM(CLEAN(Table_Text[[#This Row],[Config]])),
" {","{"),
"{ ","{"),
" }","}"),
"} ","}"),
" [","["),
"[ ","["),
" ]","]"),
"] ","]")</f>
        <v>"hardReferralMessageDefault":{"text": "Unfortunately our online channel cannot provide you with a quote based of your selections."},</v>
      </c>
      <c r="I5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51" s="8" t="str">
        <f ca="1">SUBSTITUTE(SUBSTITUTE(SUBSTITUTE(SUBSTITUTE(SUBSTITUTE(SUBSTITUTE(SUBSTITUTE(SUBSTITUTE(
TRIM(CLEAN(Table_Text[[#This Row],[Quote]])),
" {","{"),
"{ ","{"),
" }","}"),
"} ","}"),
" [","["),
"[ ","["),
" ]","]"),
"] ","]")</f>
        <v>"hardReferralMessageDefault": "Unfortunately our online channel cannot provide you with a quote based of your selections.",</v>
      </c>
      <c r="K51" s="8"/>
      <c r="L51" s="93" t="s">
        <v>950</v>
      </c>
    </row>
    <row r="52" spans="2:12" s="15" customFormat="1" ht="21" customHeight="1">
      <c r="B52" s="89" t="s">
        <v>951</v>
      </c>
      <c r="C52" s="8"/>
      <c r="D5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52" s="8" t="str">
        <f ca="1">IF(Table_Text[[#This Row],[Header]]="Yes","",IF(Table_Text[[#This Row],[Property]]&lt;&gt;"",SUBSTITUTE(Table_Text[[#This Row],[Type]]," ","")&amp;SUBSTITUTE(Table_Text[[#This Row],[Property]]," ",""),""))</f>
        <v>SidebarHardReferralMessageAppendix</v>
      </c>
      <c r="G5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52" s="42"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5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52" s="8"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52" s="8"/>
      <c r="L52" s="93" t="s">
        <v>945</v>
      </c>
    </row>
    <row r="53" spans="2:12" s="15" customFormat="1" ht="21" customHeight="1">
      <c r="B53" s="8" t="s">
        <v>952</v>
      </c>
      <c r="C53" s="8"/>
      <c r="D5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53" s="8" t="str">
        <f ca="1">IF(Table_Text[[#This Row],[Header]]="Yes","",IF(Table_Text[[#This Row],[Property]]&lt;&gt;"",SUBSTITUTE(Table_Text[[#This Row],[Type]]," ","")&amp;SUBSTITUTE(Table_Text[[#This Row],[Property]]," ",""),""))</f>
        <v>SidebarDeclineHeader</v>
      </c>
      <c r="G5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53" s="42" t="str">
        <f ca="1">SUBSTITUTE(SUBSTITUTE(SUBSTITUTE(SUBSTITUTE(SUBSTITUTE(SUBSTITUTE(SUBSTITUTE(SUBSTITUTE(
TRIM(CLEAN(Table_Text[[#This Row],[Config]])),
" {","{"),
"{ ","{"),
" }","}"),
"} ","}"),
" [","["),
"[ ","["),
" ]","]"),
"] ","]")</f>
        <v>"declineHeader":{"text": "We cannot generate your quote."},</v>
      </c>
      <c r="I5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53" s="8" t="str">
        <f ca="1">SUBSTITUTE(SUBSTITUTE(SUBSTITUTE(SUBSTITUTE(SUBSTITUTE(SUBSTITUTE(SUBSTITUTE(SUBSTITUTE(
TRIM(CLEAN(Table_Text[[#This Row],[Quote]])),
" {","{"),
"{ ","{"),
" }","}"),
"} ","}"),
" [","["),
"[ ","["),
" ]","]"),
"] ","]")</f>
        <v>"declineHeader": "We cannot generate your quote.",</v>
      </c>
      <c r="K53" s="8"/>
      <c r="L53" s="18" t="s">
        <v>953</v>
      </c>
    </row>
    <row r="54" spans="2:12" s="15" customFormat="1" ht="21" customHeight="1">
      <c r="B54" s="8" t="s">
        <v>954</v>
      </c>
      <c r="C54" s="8"/>
      <c r="D5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4" s="8" t="str">
        <f ca="1">IF(Table_Text[[#This Row],[Header]]="Yes","",IF(Table_Text[[#This Row],[Property]]&lt;&gt;"",SUBSTITUTE(Table_Text[[#This Row],[Type]]," ","")&amp;SUBSTITUTE(Table_Text[[#This Row],[Property]]," ",""),""))</f>
        <v>SidebarDeclineLabel</v>
      </c>
      <c r="G5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4" s="42" t="str">
        <f ca="1">SUBSTITUTE(SUBSTITUTE(SUBSTITUTE(SUBSTITUTE(SUBSTITUTE(SUBSTITUTE(SUBSTITUTE(SUBSTITUTE(
TRIM(CLEAN(Table_Text[[#This Row],[Config]])),
" {","{"),
"{ ","{"),
" }","}"),
"} ","}"),
" [","["),
"[ ","["),
" ]","]"),
"] ","]")</f>
        <v>"declineLabel":{"text": "Quote Declined"},</v>
      </c>
      <c r="I5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4" s="8" t="str">
        <f ca="1">SUBSTITUTE(SUBSTITUTE(SUBSTITUTE(SUBSTITUTE(SUBSTITUTE(SUBSTITUTE(SUBSTITUTE(SUBSTITUTE(
TRIM(CLEAN(Table_Text[[#This Row],[Quote]])),
" {","{"),
"{ ","{"),
" }","}"),
"} ","}"),
" [","["),
"[ ","["),
" ]","]"),
"] ","]")</f>
        <v>"declineLabel": "Quote Declined",</v>
      </c>
      <c r="K54" s="8"/>
      <c r="L54" s="18" t="s">
        <v>955</v>
      </c>
    </row>
    <row r="55" spans="2:12" s="15" customFormat="1" ht="21" customHeight="1">
      <c r="B55" s="8" t="s">
        <v>956</v>
      </c>
      <c r="C55" s="8"/>
      <c r="D5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5" s="8" t="str">
        <f ca="1">IF(Table_Text[[#This Row],[Header]]="Yes","",IF(Table_Text[[#This Row],[Property]]&lt;&gt;"",SUBSTITUTE(Table_Text[[#This Row],[Type]]," ","")&amp;SUBSTITUTE(Table_Text[[#This Row],[Property]]," ",""),""))</f>
        <v>SidebarDeclineMessageDefault</v>
      </c>
      <c r="G5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5" s="42" t="str">
        <f ca="1">SUBSTITUTE(SUBSTITUTE(SUBSTITUTE(SUBSTITUTE(SUBSTITUTE(SUBSTITUTE(SUBSTITUTE(SUBSTITUTE(
TRIM(CLEAN(Table_Text[[#This Row],[Config]])),
" {","{"),
"{ ","{"),
" }","}"),
"} ","}"),
" [","["),
"[ ","["),
" ]","]"),
"] ","]")</f>
        <v>"declineMessageDefault":{"text": "Unfortunately you are ineligible to purchase this insurance product based on your selections."},</v>
      </c>
      <c r="I5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5" s="8" t="str">
        <f ca="1">SUBSTITUTE(SUBSTITUTE(SUBSTITUTE(SUBSTITUTE(SUBSTITUTE(SUBSTITUTE(SUBSTITUTE(SUBSTITUTE(
TRIM(CLEAN(Table_Text[[#This Row],[Quote]])),
" {","{"),
"{ ","{"),
" }","}"),
"} ","}"),
" [","["),
"[ ","["),
" ]","]"),
"] ","]")</f>
        <v>"declineMessageDefault": "Unfortunately you are ineligible to purchase this insurance product based on your selections.",</v>
      </c>
      <c r="K55" s="8"/>
      <c r="L55" s="93" t="s">
        <v>957</v>
      </c>
    </row>
    <row r="56" spans="2:12" s="15" customFormat="1" ht="21" customHeight="1">
      <c r="B56" s="8" t="s">
        <v>958</v>
      </c>
      <c r="C56" s="8"/>
      <c r="D5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6" s="8" t="str">
        <f ca="1">IF(Table_Text[[#This Row],[Header]]="Yes","",IF(Table_Text[[#This Row],[Property]]&lt;&gt;"",SUBSTITUTE(Table_Text[[#This Row],[Type]]," ","")&amp;SUBSTITUTE(Table_Text[[#This Row],[Property]]," ",""),""))</f>
        <v>SidebarDeclineMessageAppendix</v>
      </c>
      <c r="G5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6" s="42"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6" s="8"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6" s="8"/>
      <c r="L56" s="93" t="s">
        <v>959</v>
      </c>
    </row>
    <row r="57" spans="2:12" s="15" customFormat="1" ht="21" customHeight="1">
      <c r="B57" s="8" t="s">
        <v>960</v>
      </c>
      <c r="C57" s="8"/>
      <c r="D5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7" s="8" t="str">
        <f ca="1">IF(Table_Text[[#This Row],[Header]]="Yes","",IF(Table_Text[[#This Row],[Property]]&lt;&gt;"",SUBSTITUTE(Table_Text[[#This Row],[Type]]," ","")&amp;SUBSTITUTE(Table_Text[[#This Row],[Property]]," ",""),""))</f>
        <v>SidebarErrorHeader</v>
      </c>
      <c r="G5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7" s="42" t="str">
        <f ca="1">SUBSTITUTE(SUBSTITUTE(SUBSTITUTE(SUBSTITUTE(SUBSTITUTE(SUBSTITUTE(SUBSTITUTE(SUBSTITUTE(
TRIM(CLEAN(Table_Text[[#This Row],[Config]])),
" {","{"),
"{ ","{"),
" }","}"),
"} ","}"),
" [","["),
"[ ","["),
" ]","]"),
"] ","]")</f>
        <v>"errorHeader":{"text": "We cannot generate your quote online."},</v>
      </c>
      <c r="I5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7" s="8" t="str">
        <f ca="1">SUBSTITUTE(SUBSTITUTE(SUBSTITUTE(SUBSTITUTE(SUBSTITUTE(SUBSTITUTE(SUBSTITUTE(SUBSTITUTE(
TRIM(CLEAN(Table_Text[[#This Row],[Quote]])),
" {","{"),
"{ ","{"),
" }","}"),
"} ","}"),
" [","["),
"[ ","["),
" ]","]"),
"] ","]")</f>
        <v>"errorHeader": "We cannot generate your quote online.",</v>
      </c>
      <c r="K57" s="8"/>
      <c r="L57" s="18" t="s">
        <v>947</v>
      </c>
    </row>
    <row r="58" spans="2:12" s="15" customFormat="1" ht="21" customHeight="1">
      <c r="B58" s="8" t="s">
        <v>961</v>
      </c>
      <c r="C58" s="8"/>
      <c r="D5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8" s="8" t="str">
        <f ca="1">IF(Table_Text[[#This Row],[Header]]="Yes","",IF(Table_Text[[#This Row],[Property]]&lt;&gt;"",SUBSTITUTE(Table_Text[[#This Row],[Type]]," ","")&amp;SUBSTITUTE(Table_Text[[#This Row],[Property]]," ",""),""))</f>
        <v>SidebarErrorLabel</v>
      </c>
      <c r="G5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8" s="42" t="str">
        <f ca="1">SUBSTITUTE(SUBSTITUTE(SUBSTITUTE(SUBSTITUTE(SUBSTITUTE(SUBSTITUTE(SUBSTITUTE(SUBSTITUTE(
TRIM(CLEAN(Table_Text[[#This Row],[Config]])),
" {","{"),
"{ ","{"),
" }","}"),
"} ","}"),
" [","["),
"[ ","["),
" ]","]"),
"] ","]")</f>
        <v>"errorLabel":{"text": "Calculation Error"},</v>
      </c>
      <c r="I5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8" s="8" t="str">
        <f ca="1">SUBSTITUTE(SUBSTITUTE(SUBSTITUTE(SUBSTITUTE(SUBSTITUTE(SUBSTITUTE(SUBSTITUTE(SUBSTITUTE(
TRIM(CLEAN(Table_Text[[#This Row],[Quote]])),
" {","{"),
"{ ","{"),
" }","}"),
"} ","}"),
" [","["),
"[ ","["),
" ]","]"),
"] ","]")</f>
        <v>"errorLabel": "Calculation Error",</v>
      </c>
      <c r="K58" s="8"/>
      <c r="L58" s="18" t="s">
        <v>962</v>
      </c>
    </row>
    <row r="59" spans="2:12" s="15" customFormat="1" ht="21" customHeight="1">
      <c r="B59" s="8" t="s">
        <v>963</v>
      </c>
      <c r="C59" s="8"/>
      <c r="D5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9" s="8" t="str">
        <f ca="1">IF(Table_Text[[#This Row],[Header]]="Yes","",IF(Table_Text[[#This Row],[Property]]&lt;&gt;"",SUBSTITUTE(Table_Text[[#This Row],[Type]]," ","")&amp;SUBSTITUTE(Table_Text[[#This Row],[Property]]," ",""),""))</f>
        <v>SidebarErrorMessageDefault</v>
      </c>
      <c r="G5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9" s="42" t="str">
        <f ca="1">SUBSTITUTE(SUBSTITUTE(SUBSTITUTE(SUBSTITUTE(SUBSTITUTE(SUBSTITUTE(SUBSTITUTE(SUBSTITUTE(
TRIM(CLEAN(Table_Text[[#This Row],[Config]])),
" {","{"),
"{ ","{"),
" }","}"),
"} ","}"),
" [","["),
"[ ","["),
" ]","]"),
"] ","]")</f>
        <v>"errorMessageDefault":{"text": "Unfortunately our online channel cannot provide you with a quote based of your selections."},</v>
      </c>
      <c r="I5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9" s="8" t="str">
        <f ca="1">SUBSTITUTE(SUBSTITUTE(SUBSTITUTE(SUBSTITUTE(SUBSTITUTE(SUBSTITUTE(SUBSTITUTE(SUBSTITUTE(
TRIM(CLEAN(Table_Text[[#This Row],[Quote]])),
" {","{"),
"{ ","{"),
" }","}"),
"} ","}"),
" [","["),
"[ ","["),
" ]","]"),
"] ","]")</f>
        <v>"errorMessageDefault": "Unfortunately our online channel cannot provide you with a quote based of your selections.",</v>
      </c>
      <c r="K59" s="8"/>
      <c r="L59" s="93" t="s">
        <v>950</v>
      </c>
    </row>
    <row r="60" spans="2:12" s="15" customFormat="1" ht="21" customHeight="1">
      <c r="B60" s="8" t="s">
        <v>964</v>
      </c>
      <c r="C60" s="8"/>
      <c r="D6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6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60" s="8" t="str">
        <f ca="1">IF(Table_Text[[#This Row],[Header]]="Yes","",IF(Table_Text[[#This Row],[Property]]&lt;&gt;"",SUBSTITUTE(Table_Text[[#This Row],[Type]]," ","")&amp;SUBSTITUTE(Table_Text[[#This Row],[Property]]," ",""),""))</f>
        <v>SidebarErrorMessageAppendix</v>
      </c>
      <c r="G6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60" s="42"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6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60" s="8"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60" s="8"/>
      <c r="L60" s="93" t="s">
        <v>945</v>
      </c>
    </row>
    <row r="61" spans="2:12" s="15" customFormat="1" ht="21" customHeight="1">
      <c r="B61" s="8" t="s">
        <v>41</v>
      </c>
      <c r="C61" s="8"/>
      <c r="D6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6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61" s="8" t="str">
        <f ca="1">IF(Table_Text[[#This Row],[Header]]="Yes","",IF(Table_Text[[#This Row],[Property]]&lt;&gt;"",SUBSTITUTE(Table_Text[[#This Row],[Type]]," ","")&amp;SUBSTITUTE(Table_Text[[#This Row],[Property]]," ",""),""))</f>
        <v>SidebarSummaryLabel</v>
      </c>
      <c r="G6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61" s="8" t="str">
        <f ca="1">SUBSTITUTE(SUBSTITUTE(SUBSTITUTE(SUBSTITUTE(SUBSTITUTE(SUBSTITUTE(SUBSTITUTE(SUBSTITUTE(
TRIM(CLEAN(Table_Text[[#This Row],[Config]])),
" {","{"),
"{ ","{"),
" }","}"),
"} ","}"),
" [","["),
"[ ","["),
" ]","]"),
"] ","]")</f>
        <v>"summaryLabel":{"text": "Quote Summary"}},</v>
      </c>
      <c r="I6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61" s="8" t="str">
        <f ca="1">SUBSTITUTE(SUBSTITUTE(SUBSTITUTE(SUBSTITUTE(SUBSTITUTE(SUBSTITUTE(SUBSTITUTE(SUBSTITUTE(
TRIM(CLEAN(Table_Text[[#This Row],[Quote]])),
" {","{"),
"{ ","{"),
" }","}"),
"} ","}"),
" [","["),
"[ ","["),
" ]","]"),
"] ","]")</f>
        <v>"summaryLabel": "Quote Summary"},</v>
      </c>
      <c r="K61" s="8"/>
      <c r="L61" s="18" t="s">
        <v>965</v>
      </c>
    </row>
    <row r="62" spans="2:12" ht="29.25" thickBot="1">
      <c r="B62" s="3" t="s">
        <v>966</v>
      </c>
      <c r="C62" s="3" t="s">
        <v>71</v>
      </c>
      <c r="D62"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2"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62" s="3" t="str">
        <f>IF(Table_Text[[#This Row],[Header]]="Yes","",IF(Table_Text[[#This Row],[Property]]&lt;&gt;"",SUBSTITUTE(Table_Text[[#This Row],[Type]]," ","")&amp;SUBSTITUTE(Table_Text[[#This Row],[Property]]," ",""),""))</f>
        <v/>
      </c>
      <c r="G62"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62" s="3" t="str">
        <f ca="1">SUBSTITUTE(SUBSTITUTE(SUBSTITUTE(SUBSTITUTE(SUBSTITUTE(SUBSTITUTE(SUBSTITUTE(SUBSTITUTE(
TRIM(CLEAN(Table_Text[[#This Row],[Config]])),
" {","{"),
"{ ","{"),
" }","}"),
"} ","}"),
" [","["),
"[ ","["),
" ]","]"),
"] ","]")</f>
        <v>"formElements":{</v>
      </c>
      <c r="I62"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62" s="3" t="str">
        <f ca="1">SUBSTITUTE(SUBSTITUTE(SUBSTITUTE(SUBSTITUTE(SUBSTITUTE(SUBSTITUTE(SUBSTITUTE(SUBSTITUTE(
TRIM(CLEAN(Table_Text[[#This Row],[Quote]])),
" {","{"),
"{ ","{"),
" }","}"),
"} ","}"),
" [","["),
"[ ","["),
" ]","]"),
"] ","]")</f>
        <v>"formElements":{</v>
      </c>
      <c r="K62" s="3"/>
      <c r="L62" s="21"/>
    </row>
    <row r="63" spans="2:12" s="15" customFormat="1" ht="21" hidden="1" customHeight="1">
      <c r="B63" s="8"/>
      <c r="C63" s="8"/>
      <c r="D6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3" s="8" t="str">
        <f>IF(Table_Text[[#This Row],[Header]]="Yes","",IF(Table_Text[[#This Row],[Property]]&lt;&gt;"",SUBSTITUTE(Table_Text[[#This Row],[Type]]," ","")&amp;SUBSTITUTE(Table_Text[[#This Row],[Property]]," ",""),""))</f>
        <v/>
      </c>
      <c r="G6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3" s="8" t="str">
        <f ca="1">SUBSTITUTE(SUBSTITUTE(SUBSTITUTE(SUBSTITUTE(SUBSTITUTE(SUBSTITUTE(SUBSTITUTE(SUBSTITUTE(
TRIM(CLEAN(Table_Text[[#This Row],[Config]])),
" {","{"),
"{ ","{"),
" }","}"),
"} ","}"),
" [","["),
"[ ","["),
" ]","]"),
"] ","]")</f>
        <v/>
      </c>
      <c r="I6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3" s="8" t="str">
        <f ca="1">SUBSTITUTE(SUBSTITUTE(SUBSTITUTE(SUBSTITUTE(SUBSTITUTE(SUBSTITUTE(SUBSTITUTE(SUBSTITUTE(
TRIM(CLEAN(Table_Text[[#This Row],[Quote]])),
" {","{"),
"{ ","{"),
" }","}"),
"} ","}"),
" [","["),
"[ ","["),
" ]","]"),
"] ","]")</f>
        <v/>
      </c>
      <c r="K63" s="8"/>
      <c r="L63" s="18"/>
    </row>
    <row r="64" spans="2:12" s="15" customFormat="1" ht="21" customHeight="1">
      <c r="B64" s="8" t="s">
        <v>967</v>
      </c>
      <c r="C64" s="8"/>
      <c r="D6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4" s="8" t="str">
        <f ca="1">IF(Table_Text[[#This Row],[Header]]="Yes","",IF(Table_Text[[#This Row],[Property]]&lt;&gt;"",SUBSTITUTE(Table_Text[[#This Row],[Type]]," ","")&amp;SUBSTITUTE(Table_Text[[#This Row],[Property]]," ",""),""))</f>
        <v>FormElementHelpMessageLabel</v>
      </c>
      <c r="G6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4" s="8" t="str">
        <f ca="1">SUBSTITUTE(SUBSTITUTE(SUBSTITUTE(SUBSTITUTE(SUBSTITUTE(SUBSTITUTE(SUBSTITUTE(SUBSTITUTE(
TRIM(CLEAN(Table_Text[[#This Row],[Config]])),
" {","{"),
"{ ","{"),
" }","}"),
"} ","}"),
" [","["),
"[ ","["),
" ]","]"),
"] ","]")</f>
        <v>"helpMessageLabel":{"text": "What doest this mean and why is it important?"},</v>
      </c>
      <c r="I6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4" s="8" t="str">
        <f ca="1">SUBSTITUTE(SUBSTITUTE(SUBSTITUTE(SUBSTITUTE(SUBSTITUTE(SUBSTITUTE(SUBSTITUTE(SUBSTITUTE(
TRIM(CLEAN(Table_Text[[#This Row],[Quote]])),
" {","{"),
"{ ","{"),
" }","}"),
"} ","}"),
" [","["),
"[ ","["),
" ]","]"),
"] ","]")</f>
        <v>"helpMessageLabel": "What doest this mean and why is it important?",</v>
      </c>
      <c r="K64" s="8"/>
      <c r="L64" s="33" t="s">
        <v>968</v>
      </c>
    </row>
    <row r="65" spans="2:12" s="15" customFormat="1" ht="21" customHeight="1">
      <c r="B65" s="89" t="s">
        <v>969</v>
      </c>
      <c r="C65" s="8"/>
      <c r="D6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5" s="8" t="str">
        <f ca="1">IF(Table_Text[[#This Row],[Header]]="Yes","",IF(Table_Text[[#This Row],[Property]]&lt;&gt;"",SUBSTITUTE(Table_Text[[#This Row],[Type]]," ","")&amp;SUBSTITUTE(Table_Text[[#This Row],[Property]]," ",""),""))</f>
        <v>FormElementRepeatingAddItemButton</v>
      </c>
      <c r="G6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5" s="42" t="str">
        <f ca="1">SUBSTITUTE(SUBSTITUTE(SUBSTITUTE(SUBSTITUTE(SUBSTITUTE(SUBSTITUTE(SUBSTITUTE(SUBSTITUTE(
TRIM(CLEAN(Table_Text[[#This Row],[Config]])),
" {","{"),
"{ ","{"),
" }","}"),
"} ","}"),
" [","["),
"[ ","["),
" ]","]"),
"] ","]")</f>
        <v>"repeatingAddItemButton":{"text": "Add", "icon": "glyphicon glyphicon-plus"},</v>
      </c>
      <c r="I6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5" s="8" t="str">
        <f ca="1">SUBSTITUTE(SUBSTITUTE(SUBSTITUTE(SUBSTITUTE(SUBSTITUTE(SUBSTITUTE(SUBSTITUTE(SUBSTITUTE(
TRIM(CLEAN(Table_Text[[#This Row],[Quote]])),
" {","{"),
"{ ","{"),
" }","}"),
"} ","}"),
" [","["),
"[ ","["),
" ]","]"),
"] ","]")</f>
        <v>"repeatingAddItemButton": "Add",</v>
      </c>
      <c r="K65" s="89" t="s">
        <v>970</v>
      </c>
      <c r="L65" s="93" t="s">
        <v>971</v>
      </c>
    </row>
    <row r="66" spans="2:12" s="15" customFormat="1" ht="21" customHeight="1">
      <c r="B66" s="89" t="s">
        <v>972</v>
      </c>
      <c r="C66" s="8"/>
      <c r="D6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6" s="8" t="str">
        <f ca="1">IF(Table_Text[[#This Row],[Header]]="Yes","",IF(Table_Text[[#This Row],[Property]]&lt;&gt;"",SUBSTITUTE(Table_Text[[#This Row],[Type]]," ","")&amp;SUBSTITUTE(Table_Text[[#This Row],[Property]]," ",""),""))</f>
        <v>FormElementRepeatingRemoveItemButton</v>
      </c>
      <c r="G6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6" s="42" t="str">
        <f ca="1">SUBSTITUTE(SUBSTITUTE(SUBSTITUTE(SUBSTITUTE(SUBSTITUTE(SUBSTITUTE(SUBSTITUTE(SUBSTITUTE(
TRIM(CLEAN(Table_Text[[#This Row],[Config]])),
" {","{"),
"{ ","{"),
" }","}"),
"} ","}"),
" [","["),
"[ ","["),
" ]","]"),
"] ","]")</f>
        <v>"repeatingRemoveItemButton":{"text": "Remove", "icon": "glyphicon glyphicon-remove"}},</v>
      </c>
      <c r="I6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6" s="8" t="str">
        <f ca="1">SUBSTITUTE(SUBSTITUTE(SUBSTITUTE(SUBSTITUTE(SUBSTITUTE(SUBSTITUTE(SUBSTITUTE(SUBSTITUTE(
TRIM(CLEAN(Table_Text[[#This Row],[Quote]])),
" {","{"),
"{ ","{"),
" }","}"),
"} ","}"),
" [","["),
"[ ","["),
" ]","]"),
"] ","]")</f>
        <v>"repeatingRemoveItemButton": "Remove"},</v>
      </c>
      <c r="K66" s="89" t="s">
        <v>973</v>
      </c>
      <c r="L66" s="93" t="s">
        <v>974</v>
      </c>
    </row>
    <row r="67" spans="2:12" s="15" customFormat="1" ht="29.25" thickBot="1">
      <c r="B67" s="32" t="s">
        <v>975</v>
      </c>
      <c r="C67" s="32" t="s">
        <v>71</v>
      </c>
      <c r="D67" s="32"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7" s="32"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7" s="32" t="str">
        <f>IF(Table_Text[[#This Row],[Header]]="Yes","",IF(Table_Text[[#This Row],[Property]]&lt;&gt;"",SUBSTITUTE(Table_Text[[#This Row],[Type]]," ","")&amp;SUBSTITUTE(Table_Text[[#This Row],[Property]]," ",""),""))</f>
        <v/>
      </c>
      <c r="G67" s="32"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7" s="32" t="str">
        <f ca="1">SUBSTITUTE(SUBSTITUTE(SUBSTITUTE(SUBSTITUTE(SUBSTITUTE(SUBSTITUTE(SUBSTITUTE(SUBSTITUTE(
TRIM(CLEAN(Table_Text[[#This Row],[Config]])),
" {","{"),
"{ ","{"),
" }","}"),
"} ","}"),
" [","["),
"[ ","["),
" ]","]"),
"] ","]")</f>
        <v>"sidebarPanels":{</v>
      </c>
      <c r="I67" s="32"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7" s="32" t="str">
        <f ca="1">SUBSTITUTE(SUBSTITUTE(SUBSTITUTE(SUBSTITUTE(SUBSTITUTE(SUBSTITUTE(SUBSTITUTE(SUBSTITUTE(
TRIM(CLEAN(Table_Text[[#This Row],[Quote]])),
" {","{"),
"{ ","{"),
" }","}"),
"} ","}"),
" [","["),
"[ ","["),
" ]","]"),
"] ","]")</f>
        <v>"sidebarPanels":{</v>
      </c>
      <c r="K67" s="32"/>
      <c r="L67" s="31"/>
    </row>
    <row r="68" spans="2:12" s="15" customFormat="1" ht="21" hidden="1" customHeight="1">
      <c r="B68"/>
      <c r="C68" s="8"/>
      <c r="D6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8" s="8" t="str">
        <f>IF(Table_Text[[#This Row],[Header]]="Yes","",IF(Table_Text[[#This Row],[Property]]&lt;&gt;"",SUBSTITUTE(Table_Text[[#This Row],[Type]]," ","")&amp;SUBSTITUTE(Table_Text[[#This Row],[Property]]," ",""),""))</f>
        <v/>
      </c>
      <c r="G6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8" s="42" t="str">
        <f ca="1">SUBSTITUTE(SUBSTITUTE(SUBSTITUTE(SUBSTITUTE(SUBSTITUTE(SUBSTITUTE(SUBSTITUTE(SUBSTITUTE(
TRIM(CLEAN(Table_Text[[#This Row],[Config]])),
" {","{"),
"{ ","{"),
" }","}"),
"} ","}"),
" [","["),
"[ ","["),
" ]","]"),
"] ","]")</f>
        <v/>
      </c>
      <c r="I6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8" s="8" t="str">
        <f ca="1">SUBSTITUTE(SUBSTITUTE(SUBSTITUTE(SUBSTITUTE(SUBSTITUTE(SUBSTITUTE(SUBSTITUTE(SUBSTITUTE(
TRIM(CLEAN(Table_Text[[#This Row],[Quote]])),
" {","{"),
"{ ","{"),
" }","}"),
"} ","}"),
" [","["),
"[ ","["),
" ]","]"),
"] ","]")</f>
        <v/>
      </c>
      <c r="K68" s="8"/>
      <c r="L68" s="18"/>
    </row>
    <row r="69" spans="2:12" s="15" customFormat="1" ht="21" customHeight="1">
      <c r="B69" t="s">
        <v>976</v>
      </c>
      <c r="C69" s="8"/>
      <c r="D6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9" s="8" t="str">
        <f ca="1">IF(Table_Text[[#This Row],[Header]]="Yes","",IF(Table_Text[[#This Row],[Property]]&lt;&gt;"",SUBSTITUTE(Table_Text[[#This Row],[Type]]," ","")&amp;SUBSTITUTE(Table_Text[[#This Row],[Property]]," ",""),""))</f>
        <v>SidebarPanelTest1Header</v>
      </c>
      <c r="G6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"Header 1"
        },</v>
      </c>
      <c r="H69" s="42" t="str">
        <f ca="1">SUBSTITUTE(SUBSTITUTE(SUBSTITUTE(SUBSTITUTE(SUBSTITUTE(SUBSTITUTE(SUBSTITUTE(SUBSTITUTE(
TRIM(CLEAN(Table_Text[[#This Row],[Config]])),
" {","{"),
"{ ","{"),
" }","}"),
"} ","}"),
" [","["),
"[ ","["),
" ]","]"),
"] ","]")</f>
        <v>"test1Header":{"text": "Header 1"},</v>
      </c>
      <c r="I6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"Header 1",</v>
      </c>
      <c r="J69" s="8" t="str">
        <f ca="1">SUBSTITUTE(SUBSTITUTE(SUBSTITUTE(SUBSTITUTE(SUBSTITUTE(SUBSTITUTE(SUBSTITUTE(SUBSTITUTE(
TRIM(CLEAN(Table_Text[[#This Row],[Quote]])),
" {","{"),
"{ ","{"),
" }","}"),
"} ","}"),
" [","["),
"[ ","["),
" ]","]"),
"] ","]")</f>
        <v>"test1Header": "Header 1",</v>
      </c>
      <c r="K69" s="8"/>
      <c r="L69" s="18" t="s">
        <v>977</v>
      </c>
    </row>
    <row r="70" spans="2:12" s="15" customFormat="1" ht="21" customHeight="1">
      <c r="B70" s="8" t="s">
        <v>978</v>
      </c>
      <c r="C70" s="8"/>
      <c r="D7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7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70" s="8" t="str">
        <f ca="1">IF(Table_Text[[#This Row],[Header]]="Yes","",IF(Table_Text[[#This Row],[Property]]&lt;&gt;"",SUBSTITUTE(Table_Text[[#This Row],[Type]]," ","")&amp;SUBSTITUTE(Table_Text[[#This Row],[Property]]," ",""),""))</f>
        <v>SidebarPanelTest1Body</v>
      </c>
      <c r="G7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"&lt;p&gt;Some HTML content&lt;/p&gt;"
        },</v>
      </c>
      <c r="H70" s="42" t="str">
        <f ca="1">SUBSTITUTE(SUBSTITUTE(SUBSTITUTE(SUBSTITUTE(SUBSTITUTE(SUBSTITUTE(SUBSTITUTE(SUBSTITUTE(
TRIM(CLEAN(Table_Text[[#This Row],[Config]])),
" {","{"),
"{ ","{"),
" }","}"),
"} ","}"),
" [","["),
"[ ","["),
" ]","]"),
"] ","]")</f>
        <v>"test1Body":{"text": "&lt;p&gt;Some HTML content&lt;/p&gt;"},</v>
      </c>
      <c r="I7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"&lt;p&gt;Some HTML content&lt;/p&gt;",</v>
      </c>
      <c r="J70" s="8" t="str">
        <f ca="1">SUBSTITUTE(SUBSTITUTE(SUBSTITUTE(SUBSTITUTE(SUBSTITUTE(SUBSTITUTE(SUBSTITUTE(SUBSTITUTE(
TRIM(CLEAN(Table_Text[[#This Row],[Quote]])),
" {","{"),
"{ ","{"),
" }","}"),
"} ","}"),
" [","["),
"[ ","["),
" ]","]"),
"] ","]")</f>
        <v>"test1Body": "&lt;p&gt;Some HTML content&lt;/p&gt;",</v>
      </c>
      <c r="K70" s="8"/>
      <c r="L70" s="18" t="s">
        <v>979</v>
      </c>
    </row>
    <row r="71" spans="2:12" s="15" customFormat="1" ht="21" customHeight="1">
      <c r="B71" s="8" t="s">
        <v>980</v>
      </c>
      <c r="C71" s="8"/>
      <c r="D7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7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test1Footer</v>
      </c>
      <c r="F71" s="8" t="str">
        <f ca="1">IF(Table_Text[[#This Row],[Header]]="Yes","",IF(Table_Text[[#This Row],[Property]]&lt;&gt;"",SUBSTITUTE(Table_Text[[#This Row],[Type]]," ","")&amp;SUBSTITUTE(Table_Text[[#This Row],[Property]]," ",""),""))</f>
        <v>SidebarPanelTest1Footer</v>
      </c>
      <c r="G7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"test1Footer": {
            "text": "Footer 1"
        }
    },</v>
      </c>
      <c r="H71" s="42" t="str">
        <f ca="1">SUBSTITUTE(SUBSTITUTE(SUBSTITUTE(SUBSTITUTE(SUBSTITUTE(SUBSTITUTE(SUBSTITUTE(SUBSTITUTE(
TRIM(CLEAN(Table_Text[[#This Row],[Config]])),
" {","{"),
"{ ","{"),
" }","}"),
"} ","}"),
" [","["),
"[ ","["),
" ]","]"),
"] ","]")</f>
        <v>"test1Footer":{"text": "Footer 1"}},</v>
      </c>
      <c r="I7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"test1Footer": "Footer 1"
    },</v>
      </c>
      <c r="J71" s="8" t="str">
        <f ca="1">SUBSTITUTE(SUBSTITUTE(SUBSTITUTE(SUBSTITUTE(SUBSTITUTE(SUBSTITUTE(SUBSTITUTE(SUBSTITUTE(
TRIM(CLEAN(Table_Text[[#This Row],[Quote]])),
" {","{"),
"{ ","{"),
" }","}"),
"} ","}"),
" [","["),
"[ ","["),
" ]","]"),
"] ","]")</f>
        <v>"test1Footer": "Footer 1"},</v>
      </c>
      <c r="K71" s="8"/>
      <c r="L71" s="18" t="s">
        <v>981</v>
      </c>
    </row>
    <row r="72" spans="2:12" ht="29.25" thickBot="1">
      <c r="B72" s="3" t="s">
        <v>982</v>
      </c>
      <c r="C72" s="3" t="s">
        <v>71</v>
      </c>
      <c r="D72"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2"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72" s="3" t="str">
        <f>IF(Table_Text[[#This Row],[Header]]="Yes","",IF(Table_Text[[#This Row],[Property]]&lt;&gt;"",SUBSTITUTE(Table_Text[[#This Row],[Type]]," ","")&amp;SUBSTITUTE(Table_Text[[#This Row],[Property]]," ",""),""))</f>
        <v/>
      </c>
      <c r="G72"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72" s="3" t="str">
        <f ca="1">SUBSTITUTE(SUBSTITUTE(SUBSTITUTE(SUBSTITUTE(SUBSTITUTE(SUBSTITUTE(SUBSTITUTE(SUBSTITUTE(
TRIM(CLEAN(Table_Text[[#This Row],[Config]])),
" {","{"),
"{ ","{"),
" }","}"),
"} ","}"),
" [","["),
"[ ","["),
" ]","]"),
"] ","]")</f>
        <v>"workflow":{</v>
      </c>
      <c r="I72"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72" s="3" t="str">
        <f ca="1">SUBSTITUTE(SUBSTITUTE(SUBSTITUTE(SUBSTITUTE(SUBSTITUTE(SUBSTITUTE(SUBSTITUTE(SUBSTITUTE(
TRIM(CLEAN(Table_Text[[#This Row],[Quote]])),
" {","{"),
"{ ","{"),
" }","}"),
"} ","}"),
" [","["),
"[ ","["),
" ]","]"),
"] ","]")</f>
        <v>"workflow":{</v>
      </c>
      <c r="K72" s="3"/>
      <c r="L72" s="21"/>
    </row>
    <row r="73" spans="2:12" ht="21.75" thickBot="1">
      <c r="B73" s="58" t="s">
        <v>983</v>
      </c>
      <c r="C73" s="58" t="s">
        <v>71</v>
      </c>
      <c r="D73"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3"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73" s="58" t="str">
        <f>IF(Table_Text[[#This Row],[Header]]="Yes","",IF(Table_Text[[#This Row],[Property]]&lt;&gt;"",SUBSTITUTE(Table_Text[[#This Row],[Type]]," ","")&amp;SUBSTITUTE(Table_Text[[#This Row],[Property]]," ",""),""))</f>
        <v/>
      </c>
      <c r="G73"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73" s="58" t="str">
        <f ca="1">SUBSTITUTE(SUBSTITUTE(SUBSTITUTE(SUBSTITUTE(SUBSTITUTE(SUBSTITUTE(SUBSTITUTE(SUBSTITUTE(
TRIM(CLEAN(Table_Text[[#This Row],[Config]])),
" {","{"),
"{ ","{"),
" }","}"),
"} ","}"),
" [","["),
"[ ","["),
" ]","]"),
"] ","]")</f>
        <v>"step1":{</v>
      </c>
      <c r="I73"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73" s="58" t="str">
        <f ca="1">SUBSTITUTE(SUBSTITUTE(SUBSTITUTE(SUBSTITUTE(SUBSTITUTE(SUBSTITUTE(SUBSTITUTE(SUBSTITUTE(
TRIM(CLEAN(Table_Text[[#This Row],[Quote]])),
" {","{"),
"{ ","{"),
" }","}"),
"} ","}"),
" [","["),
"[ ","["),
" ]","]"),
"] ","]")</f>
        <v>"step1":{</v>
      </c>
      <c r="K73" s="58"/>
      <c r="L73" s="59"/>
    </row>
    <row r="74" spans="2:12" s="15" customFormat="1" ht="21" hidden="1" customHeight="1">
      <c r="B74" s="8"/>
      <c r="C74" s="8"/>
      <c r="D7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4" s="8" t="str">
        <f>IF(Table_Text[[#This Row],[Header]]="Yes","",IF(Table_Text[[#This Row],[Property]]&lt;&gt;"",SUBSTITUTE(Table_Text[[#This Row],[Type]]," ","")&amp;SUBSTITUTE(Table_Text[[#This Row],[Property]]," ",""),""))</f>
        <v/>
      </c>
      <c r="G7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4" s="8" t="str">
        <f ca="1">SUBSTITUTE(SUBSTITUTE(SUBSTITUTE(SUBSTITUTE(SUBSTITUTE(SUBSTITUTE(SUBSTITUTE(SUBSTITUTE(
TRIM(CLEAN(Table_Text[[#This Row],[Config]])),
" {","{"),
"{ ","{"),
" }","}"),
"} ","}"),
" [","["),
"[ ","["),
" ]","]"),
"] ","]")</f>
        <v/>
      </c>
      <c r="I7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4" s="8" t="str">
        <f ca="1">SUBSTITUTE(SUBSTITUTE(SUBSTITUTE(SUBSTITUTE(SUBSTITUTE(SUBSTITUTE(SUBSTITUTE(SUBSTITUTE(
TRIM(CLEAN(Table_Text[[#This Row],[Quote]])),
" {","{"),
"{ ","{"),
" }","}"),
"} ","}"),
" [","["),
"[ ","["),
" ]","]"),
"] ","]")</f>
        <v/>
      </c>
      <c r="K74" s="8"/>
      <c r="L74" s="18"/>
    </row>
    <row r="75" spans="2:12" s="15" customFormat="1" ht="21" customHeight="1">
      <c r="B75" s="89" t="s">
        <v>984</v>
      </c>
      <c r="C75" s="8"/>
      <c r="D7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5" s="8" t="str">
        <f ca="1">IF(Table_Text[[#This Row],[Header]]="Yes","",IF(Table_Text[[#This Row],[Property]]&lt;&gt;"",SUBSTITUTE(Table_Text[[#This Row],[Type]]," ","")&amp;SUBSTITUTE(Table_Text[[#This Row],[Property]]," ",""),""))</f>
        <v>Step1TabLabel</v>
      </c>
      <c r="G7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"Get a quote"
        },</v>
      </c>
      <c r="H75" s="42" t="str">
        <f ca="1">SUBSTITUTE(SUBSTITUTE(SUBSTITUTE(SUBSTITUTE(SUBSTITUTE(SUBSTITUTE(SUBSTITUTE(SUBSTITUTE(
TRIM(CLEAN(Table_Text[[#This Row],[Config]])),
" {","{"),
"{ ","{"),
" }","}"),
"} ","}"),
" [","["),
"[ ","["),
" ]","]"),
"] ","]")</f>
        <v>"tabLabel":{"text": "Get a quote"},</v>
      </c>
      <c r="I7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"Get a quote",</v>
      </c>
      <c r="J75" s="8" t="str">
        <f ca="1">SUBSTITUTE(SUBSTITUTE(SUBSTITUTE(SUBSTITUTE(SUBSTITUTE(SUBSTITUTE(SUBSTITUTE(SUBSTITUTE(
TRIM(CLEAN(Table_Text[[#This Row],[Quote]])),
" {","{"),
"{ ","{"),
" }","}"),
"} ","}"),
" [","["),
"[ ","["),
" ]","]"),
"] ","]")</f>
        <v>"tabLabel": "Get a quote",</v>
      </c>
      <c r="K75" s="8"/>
      <c r="L75" s="33" t="s">
        <v>985</v>
      </c>
    </row>
    <row r="76" spans="2:12" s="15" customFormat="1" ht="21" customHeight="1">
      <c r="B76" s="89" t="s">
        <v>986</v>
      </c>
      <c r="C76" s="8"/>
      <c r="D7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6" s="8" t="str">
        <f ca="1">IF(Table_Text[[#This Row],[Header]]="Yes","",IF(Table_Text[[#This Row],[Property]]&lt;&gt;"",SUBSTITUTE(Table_Text[[#This Row],[Type]]," ","")&amp;SUBSTITUTE(Table_Text[[#This Row],[Property]]," ",""),""))</f>
        <v>Step1TopHeading</v>
      </c>
      <c r="G7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76" s="42" t="str">
        <f ca="1">SUBSTITUTE(SUBSTITUTE(SUBSTITUTE(SUBSTITUTE(SUBSTITUTE(SUBSTITUTE(SUBSTITUTE(SUBSTITUTE(
TRIM(CLEAN(Table_Text[[#This Row],[Config]])),
" {","{"),
"{ ","{"),
" }","}"),
"} ","}"),
" [","["),
"[ ","["),
" ]","]"),
"] ","]")</f>
        <v>"topHeading":{"text": "Pet Insurance"},</v>
      </c>
      <c r="I7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76" s="8" t="str">
        <f ca="1">SUBSTITUTE(SUBSTITUTE(SUBSTITUTE(SUBSTITUTE(SUBSTITUTE(SUBSTITUTE(SUBSTITUTE(SUBSTITUTE(
TRIM(CLEAN(Table_Text[[#This Row],[Quote]])),
" {","{"),
"{ ","{"),
" }","}"),
"} ","}"),
" [","["),
"[ ","["),
" ]","]"),
"] ","]")</f>
        <v>"topHeading": "Pet Insurance",</v>
      </c>
      <c r="K76" s="8"/>
      <c r="L76" s="18" t="str">
        <f>L18</f>
        <v>Pet Insurance</v>
      </c>
    </row>
    <row r="77" spans="2:12" s="15" customFormat="1" ht="21" customHeight="1">
      <c r="B77" s="89" t="s">
        <v>987</v>
      </c>
      <c r="C77" s="8"/>
      <c r="D7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7" s="8" t="str">
        <f ca="1">IF(Table_Text[[#This Row],[Header]]="Yes","",IF(Table_Text[[#This Row],[Property]]&lt;&gt;"",SUBSTITUTE(Table_Text[[#This Row],[Type]]," ","")&amp;SUBSTITUTE(Table_Text[[#This Row],[Property]]," ",""),""))</f>
        <v>Step1RatingHeading</v>
      </c>
      <c r="G7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7" s="42" t="str">
        <f ca="1">SUBSTITUTE(SUBSTITUTE(SUBSTITUTE(SUBSTITUTE(SUBSTITUTE(SUBSTITUTE(SUBSTITUTE(SUBSTITUTE(
TRIM(CLEAN(Table_Text[[#This Row],[Config]])),
" {","{"),
"{ ","{"),
" }","}"),
"} ","}"),
" [","["),
"[ ","["),
" ]","]"),
"] ","]")</f>
        <v/>
      </c>
      <c r="I7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7" s="8" t="str">
        <f ca="1">SUBSTITUTE(SUBSTITUTE(SUBSTITUTE(SUBSTITUTE(SUBSTITUTE(SUBSTITUTE(SUBSTITUTE(SUBSTITUTE(
TRIM(CLEAN(Table_Text[[#This Row],[Quote]])),
" {","{"),
"{ ","{"),
" }","}"),
"} ","}"),
" [","["),
"[ ","["),
" ]","]"),
"] ","]")</f>
        <v/>
      </c>
      <c r="K77" s="8"/>
      <c r="L77" s="18"/>
    </row>
    <row r="78" spans="2:12" s="15" customFormat="1" ht="21" customHeight="1">
      <c r="B78" s="89" t="s">
        <v>988</v>
      </c>
      <c r="C78" s="8"/>
      <c r="D7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8" s="8" t="str">
        <f ca="1">IF(Table_Text[[#This Row],[Header]]="Yes","",IF(Table_Text[[#This Row],[Property]]&lt;&gt;"",SUBSTITUTE(Table_Text[[#This Row],[Type]]," ","")&amp;SUBSTITUTE(Table_Text[[#This Row],[Property]]," ",""),""))</f>
        <v>Step1RatingText</v>
      </c>
      <c r="G7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8" s="42" t="str">
        <f ca="1">SUBSTITUTE(SUBSTITUTE(SUBSTITUTE(SUBSTITUTE(SUBSTITUTE(SUBSTITUTE(SUBSTITUTE(SUBSTITUTE(
TRIM(CLEAN(Table_Text[[#This Row],[Config]])),
" {","{"),
"{ ","{"),
" }","}"),
"} ","}"),
" [","["),
"[ ","["),
" ]","]"),
"] ","]")</f>
        <v/>
      </c>
      <c r="I7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8" s="8" t="str">
        <f ca="1">SUBSTITUTE(SUBSTITUTE(SUBSTITUTE(SUBSTITUTE(SUBSTITUTE(SUBSTITUTE(SUBSTITUTE(SUBSTITUTE(
TRIM(CLEAN(Table_Text[[#This Row],[Quote]])),
" {","{"),
"{ ","{"),
" }","}"),
"} ","}"),
" [","["),
"[ ","["),
" ]","]"),
"] ","]")</f>
        <v/>
      </c>
      <c r="K78" s="8"/>
      <c r="L78" s="18"/>
    </row>
    <row r="79" spans="2:12" s="15" customFormat="1" ht="21" customHeight="1">
      <c r="B79" s="8" t="s">
        <v>989</v>
      </c>
      <c r="C79" s="8"/>
      <c r="D7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9" s="8" t="str">
        <f ca="1">IF(Table_Text[[#This Row],[Header]]="Yes","",IF(Table_Text[[#This Row],[Property]]&lt;&gt;"",SUBSTITUTE(Table_Text[[#This Row],[Type]]," ","")&amp;SUBSTITUTE(Table_Text[[#This Row],[Property]]," ",""),""))</f>
        <v>Step1ContactHeading</v>
      </c>
      <c r="G7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"Contact Details"
        },</v>
      </c>
      <c r="H79" s="42" t="str">
        <f ca="1">SUBSTITUTE(SUBSTITUTE(SUBSTITUTE(SUBSTITUTE(SUBSTITUTE(SUBSTITUTE(SUBSTITUTE(SUBSTITUTE(
TRIM(CLEAN(Table_Text[[#This Row],[Config]])),
" {","{"),
"{ ","{"),
" }","}"),
"} ","}"),
" [","["),
"[ ","["),
" ]","]"),
"] ","]")</f>
        <v>"contactHeading":{"text": "Contact Details"},</v>
      </c>
      <c r="I7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"Contact Details",</v>
      </c>
      <c r="J79" s="8" t="str">
        <f ca="1">SUBSTITUTE(SUBSTITUTE(SUBSTITUTE(SUBSTITUTE(SUBSTITUTE(SUBSTITUTE(SUBSTITUTE(SUBSTITUTE(
TRIM(CLEAN(Table_Text[[#This Row],[Quote]])),
" {","{"),
"{ ","{"),
" }","}"),
"} ","}"),
" [","["),
"[ ","["),
" ]","]"),
"] ","]")</f>
        <v>"contactHeading": "Contact Details",</v>
      </c>
      <c r="K79" s="8"/>
      <c r="L79" s="18" t="s">
        <v>990</v>
      </c>
    </row>
    <row r="80" spans="2:12" s="15" customFormat="1" ht="21" customHeight="1">
      <c r="B80" s="8" t="s">
        <v>991</v>
      </c>
      <c r="C80" s="8"/>
      <c r="D8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8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80" s="8" t="str">
        <f ca="1">IF(Table_Text[[#This Row],[Header]]="Yes","",IF(Table_Text[[#This Row],[Property]]&lt;&gt;"",SUBSTITUTE(Table_Text[[#This Row],[Type]]," ","")&amp;SUBSTITUTE(Table_Text[[#This Row],[Property]]," ",""),""))</f>
        <v>Step1ContactText</v>
      </c>
      <c r="G8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0" s="42" t="str">
        <f ca="1">SUBSTITUTE(SUBSTITUTE(SUBSTITUTE(SUBSTITUTE(SUBSTITUTE(SUBSTITUTE(SUBSTITUTE(SUBSTITUTE(
TRIM(CLEAN(Table_Text[[#This Row],[Config]])),
" {","{"),
"{ ","{"),
" }","}"),
"} ","}"),
" [","["),
"[ ","["),
" ]","]"),
"] ","]")</f>
        <v/>
      </c>
      <c r="I8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0" s="8" t="str">
        <f ca="1">SUBSTITUTE(SUBSTITUTE(SUBSTITUTE(SUBSTITUTE(SUBSTITUTE(SUBSTITUTE(SUBSTITUTE(SUBSTITUTE(
TRIM(CLEAN(Table_Text[[#This Row],[Quote]])),
" {","{"),
"{ ","{"),
" }","}"),
"} ","}"),
" [","["),
"[ ","["),
" ]","]"),
"] ","]")</f>
        <v/>
      </c>
      <c r="K80" s="8"/>
      <c r="L80" s="18"/>
    </row>
    <row r="81" spans="2:12" s="15" customFormat="1" ht="21" customHeight="1">
      <c r="B81" s="89" t="s">
        <v>992</v>
      </c>
      <c r="C81" s="8"/>
      <c r="D8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8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1" s="8" t="str">
        <f ca="1">IF(Table_Text[[#This Row],[Header]]="Yes","",IF(Table_Text[[#This Row],[Property]]&lt;&gt;"",SUBSTITUTE(Table_Text[[#This Row],[Type]]," ","")&amp;SUBSTITUTE(Table_Text[[#This Row],[Property]]," ",""),""))</f>
        <v>Step1NextButton</v>
      </c>
      <c r="G8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1" s="42" t="str">
        <f ca="1">SUBSTITUTE(SUBSTITUTE(SUBSTITUTE(SUBSTITUTE(SUBSTITUTE(SUBSTITUTE(SUBSTITUTE(SUBSTITUTE(
TRIM(CLEAN(Table_Text[[#This Row],[Config]])),
" {","{"),
"{ ","{"),
" }","}"),
"} ","}"),
" [","["),
"[ ","["),
" ]","]"),
"] ","]")</f>
        <v>"nextButton":{"text": "Next", "icon": "glyphicon glyphicon-arrow-right"},</v>
      </c>
      <c r="I8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1" s="8" t="str">
        <f ca="1">SUBSTITUTE(SUBSTITUTE(SUBSTITUTE(SUBSTITUTE(SUBSTITUTE(SUBSTITUTE(SUBSTITUTE(SUBSTITUTE(
TRIM(CLEAN(Table_Text[[#This Row],[Quote]])),
" {","{"),
"{ ","{"),
" }","}"),
"} ","}"),
" [","["),
"[ ","["),
" ]","]"),
"] ","]")</f>
        <v>"nextButton": "Next",</v>
      </c>
      <c r="K81" s="89" t="s">
        <v>993</v>
      </c>
      <c r="L81" s="93" t="s">
        <v>994</v>
      </c>
    </row>
    <row r="82" spans="2:12" s="15" customFormat="1" ht="21" customHeight="1">
      <c r="B82" s="89" t="s">
        <v>995</v>
      </c>
      <c r="C82" s="89" t="s">
        <v>996</v>
      </c>
      <c r="D8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8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2" s="8" t="str">
        <f ca="1">IF(Table_Text[[#This Row],[Header]]="Yes","",IF(Table_Text[[#This Row],[Property]]&lt;&gt;"",SUBSTITUTE(Table_Text[[#This Row],[Type]]," ","")&amp;SUBSTITUTE(Table_Text[[#This Row],[Property]]," ",""),""))</f>
        <v>Step1EnquiryButton</v>
      </c>
      <c r="G8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2" s="42" t="str">
        <f ca="1">SUBSTITUTE(SUBSTITUTE(SUBSTITUTE(SUBSTITUTE(SUBSTITUTE(SUBSTITUTE(SUBSTITUTE(SUBSTITUTE(
TRIM(CLEAN(Table_Text[[#This Row],[Config]])),
" {","{"),
"{ ","{"),
" }","}"),
"} ","}"),
" [","["),
"[ ","["),
" ]","]"),
"] ","]")</f>
        <v>"enquiryButton":{"text": "Request a call-back", "icon": "glyphicon glyphicon-earphone"}},</v>
      </c>
      <c r="I8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2" s="8" t="str">
        <f ca="1">SUBSTITUTE(SUBSTITUTE(SUBSTITUTE(SUBSTITUTE(SUBSTITUTE(SUBSTITUTE(SUBSTITUTE(SUBSTITUTE(
TRIM(CLEAN(Table_Text[[#This Row],[Quote]])),
" {","{"),
"{ ","{"),
" }","}"),
"} ","}"),
" [","["),
"[ ","["),
" ]","]"),
"] ","]")</f>
        <v>"enquiryButton": "Request a call-back"},</v>
      </c>
      <c r="K82" s="89" t="s">
        <v>997</v>
      </c>
      <c r="L82" s="93" t="s">
        <v>998</v>
      </c>
    </row>
    <row r="83" spans="2:12" ht="21" customHeight="1" thickBot="1">
      <c r="B83" s="58" t="s">
        <v>999</v>
      </c>
      <c r="C83" s="58" t="s">
        <v>71</v>
      </c>
      <c r="D83"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3"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83" s="58" t="str">
        <f>IF(Table_Text[[#This Row],[Header]]="Yes","",IF(Table_Text[[#This Row],[Property]]&lt;&gt;"",SUBSTITUTE(Table_Text[[#This Row],[Type]]," ","")&amp;SUBSTITUTE(Table_Text[[#This Row],[Property]]," ",""),""))</f>
        <v/>
      </c>
      <c r="G83"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83" s="58" t="str">
        <f ca="1">SUBSTITUTE(SUBSTITUTE(SUBSTITUTE(SUBSTITUTE(SUBSTITUTE(SUBSTITUTE(SUBSTITUTE(SUBSTITUTE(
TRIM(CLEAN(Table_Text[[#This Row],[Config]])),
" {","{"),
"{ ","{"),
" }","}"),
"} ","}"),
" [","["),
"[ ","["),
" ]","]"),
"] ","]")</f>
        <v>"step2":{</v>
      </c>
      <c r="I83"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83" s="58" t="str">
        <f ca="1">SUBSTITUTE(SUBSTITUTE(SUBSTITUTE(SUBSTITUTE(SUBSTITUTE(SUBSTITUTE(SUBSTITUTE(SUBSTITUTE(
TRIM(CLEAN(Table_Text[[#This Row],[Quote]])),
" {","{"),
"{ ","{"),
" }","}"),
"} ","}"),
" [","["),
"[ ","["),
" ]","]"),
"] ","]")</f>
        <v>"step2":{</v>
      </c>
      <c r="K83" s="58"/>
      <c r="L83" s="59"/>
    </row>
    <row r="84" spans="2:12" s="15" customFormat="1" ht="21" hidden="1" customHeight="1">
      <c r="B84" s="8"/>
      <c r="C84" s="8"/>
      <c r="D8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4" s="8" t="str">
        <f>IF(Table_Text[[#This Row],[Header]]="Yes","",IF(Table_Text[[#This Row],[Property]]&lt;&gt;"",SUBSTITUTE(Table_Text[[#This Row],[Type]]," ","")&amp;SUBSTITUTE(Table_Text[[#This Row],[Property]]," ",""),""))</f>
        <v/>
      </c>
      <c r="G8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4" s="42" t="str">
        <f ca="1">SUBSTITUTE(SUBSTITUTE(SUBSTITUTE(SUBSTITUTE(SUBSTITUTE(SUBSTITUTE(SUBSTITUTE(SUBSTITUTE(
TRIM(CLEAN(Table_Text[[#This Row],[Config]])),
" {","{"),
"{ ","{"),
" }","}"),
"} ","}"),
" [","["),
"[ ","["),
" ]","]"),
"] ","]")</f>
        <v/>
      </c>
      <c r="I8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4" s="8" t="str">
        <f ca="1">SUBSTITUTE(SUBSTITUTE(SUBSTITUTE(SUBSTITUTE(SUBSTITUTE(SUBSTITUTE(SUBSTITUTE(SUBSTITUTE(
TRIM(CLEAN(Table_Text[[#This Row],[Quote]])),
" {","{"),
"{ ","{"),
" }","}"),
"} ","}"),
" [","["),
"[ ","["),
" ]","]"),
"] ","]")</f>
        <v/>
      </c>
      <c r="K84" s="8"/>
      <c r="L84" s="18"/>
    </row>
    <row r="85" spans="2:12" s="15" customFormat="1" ht="21" customHeight="1">
      <c r="B85" s="89" t="s">
        <v>984</v>
      </c>
      <c r="C85" s="8"/>
      <c r="D8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5" s="8" t="str">
        <f ca="1">IF(Table_Text[[#This Row],[Header]]="Yes","",IF(Table_Text[[#This Row],[Property]]&lt;&gt;"",SUBSTITUTE(Table_Text[[#This Row],[Type]]," ","")&amp;SUBSTITUTE(Table_Text[[#This Row],[Property]]," ",""),""))</f>
        <v>Step2TabLabel</v>
      </c>
      <c r="G8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85" s="42" t="str">
        <f ca="1">SUBSTITUTE(SUBSTITUTE(SUBSTITUTE(SUBSTITUTE(SUBSTITUTE(SUBSTITUTE(SUBSTITUTE(SUBSTITUTE(
TRIM(CLEAN(Table_Text[[#This Row],[Config]])),
" {","{"),
"{ ","{"),
" }","}"),
"} ","}"),
" [","["),
"[ ","["),
" ]","]"),
"] ","]")</f>
        <v>"tabLabel":{"text": "Your details"},</v>
      </c>
      <c r="I8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85" s="8" t="str">
        <f ca="1">SUBSTITUTE(SUBSTITUTE(SUBSTITUTE(SUBSTITUTE(SUBSTITUTE(SUBSTITUTE(SUBSTITUTE(SUBSTITUTE(
TRIM(CLEAN(Table_Text[[#This Row],[Quote]])),
" {","{"),
"{ ","{"),
" }","}"),
"} ","}"),
" [","["),
"[ ","["),
" ]","]"),
"] ","]")</f>
        <v>"tabLabel": "Your details",</v>
      </c>
      <c r="K85" s="8"/>
      <c r="L85" s="33" t="s">
        <v>1000</v>
      </c>
    </row>
    <row r="86" spans="2:12" s="15" customFormat="1" ht="21" customHeight="1">
      <c r="B86" s="89" t="s">
        <v>986</v>
      </c>
      <c r="C86" s="8"/>
      <c r="D8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6" s="8" t="str">
        <f ca="1">IF(Table_Text[[#This Row],[Header]]="Yes","",IF(Table_Text[[#This Row],[Property]]&lt;&gt;"",SUBSTITUTE(Table_Text[[#This Row],[Type]]," ","")&amp;SUBSTITUTE(Table_Text[[#This Row],[Property]]," ",""),""))</f>
        <v>Step2TopHeading</v>
      </c>
      <c r="G8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86" s="42" t="str">
        <f ca="1">SUBSTITUTE(SUBSTITUTE(SUBSTITUTE(SUBSTITUTE(SUBSTITUTE(SUBSTITUTE(SUBSTITUTE(SUBSTITUTE(
TRIM(CLEAN(Table_Text[[#This Row],[Config]])),
" {","{"),
"{ ","{"),
" }","}"),
"} ","}"),
" [","["),
"[ ","["),
" ]","]"),
"] ","]")</f>
        <v>"topHeading":{"text": "Pet Insurance"},</v>
      </c>
      <c r="I8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86" s="8" t="str">
        <f ca="1">SUBSTITUTE(SUBSTITUTE(SUBSTITUTE(SUBSTITUTE(SUBSTITUTE(SUBSTITUTE(SUBSTITUTE(SUBSTITUTE(
TRIM(CLEAN(Table_Text[[#This Row],[Quote]])),
" {","{"),
"{ ","{"),
" }","}"),
"} ","}"),
" [","["),
"[ ","["),
" ]","]"),
"] ","]")</f>
        <v>"topHeading": "Pet Insurance",</v>
      </c>
      <c r="K86" s="8"/>
      <c r="L86" s="18" t="str">
        <f>L18</f>
        <v>Pet Insurance</v>
      </c>
    </row>
    <row r="87" spans="2:12" s="15" customFormat="1" ht="21" customHeight="1">
      <c r="B87" s="89" t="s">
        <v>992</v>
      </c>
      <c r="C87" s="8"/>
      <c r="D8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7" s="8" t="str">
        <f ca="1">IF(Table_Text[[#This Row],[Header]]="Yes","",IF(Table_Text[[#This Row],[Property]]&lt;&gt;"",SUBSTITUTE(Table_Text[[#This Row],[Type]]," ","")&amp;SUBSTITUTE(Table_Text[[#This Row],[Property]]," ",""),""))</f>
        <v>Step2NextButton</v>
      </c>
      <c r="G8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7" s="42" t="str">
        <f ca="1">SUBSTITUTE(SUBSTITUTE(SUBSTITUTE(SUBSTITUTE(SUBSTITUTE(SUBSTITUTE(SUBSTITUTE(SUBSTITUTE(
TRIM(CLEAN(Table_Text[[#This Row],[Config]])),
" {","{"),
"{ ","{"),
" }","}"),
"} ","}"),
" [","["),
"[ ","["),
" ]","]"),
"] ","]")</f>
        <v>"nextButton":{"text": "Next", "icon": "glyphicon glyphicon-arrow-right"},</v>
      </c>
      <c r="I8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7" s="8" t="str">
        <f ca="1">SUBSTITUTE(SUBSTITUTE(SUBSTITUTE(SUBSTITUTE(SUBSTITUTE(SUBSTITUTE(SUBSTITUTE(SUBSTITUTE(
TRIM(CLEAN(Table_Text[[#This Row],[Quote]])),
" {","{"),
"{ ","{"),
" }","}"),
"} ","}"),
" [","["),
"[ ","["),
" ]","]"),
"] ","]")</f>
        <v>"nextButton": "Next",</v>
      </c>
      <c r="K87" s="89" t="s">
        <v>993</v>
      </c>
      <c r="L87" s="93" t="s">
        <v>994</v>
      </c>
    </row>
    <row r="88" spans="2:12" s="15" customFormat="1" ht="21" customHeight="1">
      <c r="B88" s="89" t="s">
        <v>1001</v>
      </c>
      <c r="C88" s="8"/>
      <c r="D8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8" s="8" t="str">
        <f ca="1">IF(Table_Text[[#This Row],[Header]]="Yes","",IF(Table_Text[[#This Row],[Property]]&lt;&gt;"",SUBSTITUTE(Table_Text[[#This Row],[Type]]," ","")&amp;SUBSTITUTE(Table_Text[[#This Row],[Property]]," ",""),""))</f>
        <v>Step2BackButton</v>
      </c>
      <c r="G8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"Previous page",
            "icon": "glyphicon glyphicon-arrow-left"
        },</v>
      </c>
      <c r="H88" s="42" t="str">
        <f ca="1">SUBSTITUTE(SUBSTITUTE(SUBSTITUTE(SUBSTITUTE(SUBSTITUTE(SUBSTITUTE(SUBSTITUTE(SUBSTITUTE(
TRIM(CLEAN(Table_Text[[#This Row],[Config]])),
" {","{"),
"{ ","{"),
" }","}"),
"} ","}"),
" [","["),
"[ ","["),
" ]","]"),
"] ","]")</f>
        <v>"backButton":{"text": "Previous page", "icon": "glyphicon glyphicon-arrow-left"},</v>
      </c>
      <c r="I8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"Previous page",</v>
      </c>
      <c r="J88" s="8" t="str">
        <f ca="1">SUBSTITUTE(SUBSTITUTE(SUBSTITUTE(SUBSTITUTE(SUBSTITUTE(SUBSTITUTE(SUBSTITUTE(SUBSTITUTE(
TRIM(CLEAN(Table_Text[[#This Row],[Quote]])),
" {","{"),
"{ ","{"),
" }","}"),
"} ","}"),
" [","["),
"[ ","["),
" ]","]"),
"] ","]")</f>
        <v>"backButton": "Previous page",</v>
      </c>
      <c r="K88" s="89" t="s">
        <v>1002</v>
      </c>
      <c r="L88" s="93" t="s">
        <v>1003</v>
      </c>
    </row>
    <row r="89" spans="2:12" s="15" customFormat="1" ht="21" customHeight="1">
      <c r="B89" s="89" t="s">
        <v>995</v>
      </c>
      <c r="C89" s="8"/>
      <c r="D8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9" s="8" t="str">
        <f ca="1">IF(Table_Text[[#This Row],[Header]]="Yes","",IF(Table_Text[[#This Row],[Property]]&lt;&gt;"",SUBSTITUTE(Table_Text[[#This Row],[Type]]," ","")&amp;SUBSTITUTE(Table_Text[[#This Row],[Property]]," ",""),""))</f>
        <v>Step2EnquiryButton</v>
      </c>
      <c r="G8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9" s="42" t="str">
        <f ca="1">SUBSTITUTE(SUBSTITUTE(SUBSTITUTE(SUBSTITUTE(SUBSTITUTE(SUBSTITUTE(SUBSTITUTE(SUBSTITUTE(
TRIM(CLEAN(Table_Text[[#This Row],[Config]])),
" {","{"),
"{ ","{"),
" }","}"),
"} ","}"),
" [","["),
"[ ","["),
" ]","]"),
"] ","]")</f>
        <v>"enquiryButton":{"text": "Request a call-back", "icon": "glyphicon glyphicon-earphone"}},</v>
      </c>
      <c r="I8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9" s="8" t="str">
        <f ca="1">SUBSTITUTE(SUBSTITUTE(SUBSTITUTE(SUBSTITUTE(SUBSTITUTE(SUBSTITUTE(SUBSTITUTE(SUBSTITUTE(
TRIM(CLEAN(Table_Text[[#This Row],[Quote]])),
" {","{"),
"{ ","{"),
" }","}"),
"} ","}"),
" [","["),
"[ ","["),
" ]","]"),
"] ","]")</f>
        <v>"enquiryButton": "Request a call-back"},</v>
      </c>
      <c r="K89" s="89" t="s">
        <v>997</v>
      </c>
      <c r="L89" s="93" t="s">
        <v>998</v>
      </c>
    </row>
    <row r="90" spans="2:12" ht="21" customHeight="1" thickBot="1">
      <c r="B90" s="58" t="s">
        <v>1004</v>
      </c>
      <c r="C90" s="58" t="s">
        <v>71</v>
      </c>
      <c r="D90"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0"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90" s="58" t="str">
        <f>IF(Table_Text[[#This Row],[Header]]="Yes","",IF(Table_Text[[#This Row],[Property]]&lt;&gt;"",SUBSTITUTE(Table_Text[[#This Row],[Type]]," ","")&amp;SUBSTITUTE(Table_Text[[#This Row],[Property]]," ",""),""))</f>
        <v/>
      </c>
      <c r="G90"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90" s="58" t="str">
        <f ca="1">SUBSTITUTE(SUBSTITUTE(SUBSTITUTE(SUBSTITUTE(SUBSTITUTE(SUBSTITUTE(SUBSTITUTE(SUBSTITUTE(
TRIM(CLEAN(Table_Text[[#This Row],[Config]])),
" {","{"),
"{ ","{"),
" }","}"),
"} ","}"),
" [","["),
"[ ","["),
" ]","]"),
"] ","]")</f>
        <v>"step3":{</v>
      </c>
      <c r="I90"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90" s="58" t="str">
        <f ca="1">SUBSTITUTE(SUBSTITUTE(SUBSTITUTE(SUBSTITUTE(SUBSTITUTE(SUBSTITUTE(SUBSTITUTE(SUBSTITUTE(
TRIM(CLEAN(Table_Text[[#This Row],[Quote]])),
" {","{"),
"{ ","{"),
" }","}"),
"} ","}"),
" [","["),
"[ ","["),
" ]","]"),
"] ","]")</f>
        <v>"step3":{</v>
      </c>
      <c r="K90" s="58"/>
      <c r="L90" s="59"/>
    </row>
    <row r="91" spans="2:12" s="15" customFormat="1" ht="21" hidden="1" customHeight="1">
      <c r="B91" s="8"/>
      <c r="C91" s="8"/>
      <c r="D9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1" s="8" t="str">
        <f>IF(Table_Text[[#This Row],[Header]]="Yes","",IF(Table_Text[[#This Row],[Property]]&lt;&gt;"",SUBSTITUTE(Table_Text[[#This Row],[Type]]," ","")&amp;SUBSTITUTE(Table_Text[[#This Row],[Property]]," ",""),""))</f>
        <v/>
      </c>
      <c r="G9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1" s="42" t="str">
        <f ca="1">SUBSTITUTE(SUBSTITUTE(SUBSTITUTE(SUBSTITUTE(SUBSTITUTE(SUBSTITUTE(SUBSTITUTE(SUBSTITUTE(
TRIM(CLEAN(Table_Text[[#This Row],[Config]])),
" {","{"),
"{ ","{"),
" }","}"),
"} ","}"),
" [","["),
"[ ","["),
" ]","]"),
"] ","]")</f>
        <v/>
      </c>
      <c r="I9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1" s="8" t="str">
        <f ca="1">SUBSTITUTE(SUBSTITUTE(SUBSTITUTE(SUBSTITUTE(SUBSTITUTE(SUBSTITUTE(SUBSTITUTE(SUBSTITUTE(
TRIM(CLEAN(Table_Text[[#This Row],[Quote]])),
" {","{"),
"{ ","{"),
" }","}"),
"} ","}"),
" [","["),
"[ ","["),
" ]","]"),
"] ","]")</f>
        <v/>
      </c>
      <c r="K91" s="8"/>
      <c r="L91" s="18"/>
    </row>
    <row r="92" spans="2:12" s="15" customFormat="1" ht="21" customHeight="1">
      <c r="B92" s="89" t="s">
        <v>984</v>
      </c>
      <c r="C92" s="8"/>
      <c r="D9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2" s="8" t="str">
        <f ca="1">IF(Table_Text[[#This Row],[Header]]="Yes","",IF(Table_Text[[#This Row],[Property]]&lt;&gt;"",SUBSTITUTE(Table_Text[[#This Row],[Type]]," ","")&amp;SUBSTITUTE(Table_Text[[#This Row],[Property]]," ",""),""))</f>
        <v>Step3TabLabel</v>
      </c>
      <c r="G9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"Apply online"
        },</v>
      </c>
      <c r="H92" s="42" t="str">
        <f ca="1">SUBSTITUTE(SUBSTITUTE(SUBSTITUTE(SUBSTITUTE(SUBSTITUTE(SUBSTITUTE(SUBSTITUTE(SUBSTITUTE(
TRIM(CLEAN(Table_Text[[#This Row],[Config]])),
" {","{"),
"{ ","{"),
" }","}"),
"} ","}"),
" [","["),
"[ ","["),
" ]","]"),
"] ","]")</f>
        <v>"tabLabel":{"text": "Apply online"},</v>
      </c>
      <c r="I9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"Apply online",</v>
      </c>
      <c r="J92" s="8" t="str">
        <f ca="1">SUBSTITUTE(SUBSTITUTE(SUBSTITUTE(SUBSTITUTE(SUBSTITUTE(SUBSTITUTE(SUBSTITUTE(SUBSTITUTE(
TRIM(CLEAN(Table_Text[[#This Row],[Quote]])),
" {","{"),
"{ ","{"),
" }","}"),
"} ","}"),
" [","["),
"[ ","["),
" ]","]"),
"] ","]")</f>
        <v>"tabLabel": "Apply online",</v>
      </c>
      <c r="K92" s="8"/>
      <c r="L92" s="33" t="s">
        <v>1005</v>
      </c>
    </row>
    <row r="93" spans="2:12" s="15" customFormat="1" ht="21" customHeight="1">
      <c r="B93" s="89" t="s">
        <v>986</v>
      </c>
      <c r="C93" s="8"/>
      <c r="D9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3" s="8" t="str">
        <f ca="1">IF(Table_Text[[#This Row],[Header]]="Yes","",IF(Table_Text[[#This Row],[Property]]&lt;&gt;"",SUBSTITUTE(Table_Text[[#This Row],[Type]]," ","")&amp;SUBSTITUTE(Table_Text[[#This Row],[Property]]," ",""),""))</f>
        <v>Step3TopHeading</v>
      </c>
      <c r="G9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93" s="42" t="str">
        <f ca="1">SUBSTITUTE(SUBSTITUTE(SUBSTITUTE(SUBSTITUTE(SUBSTITUTE(SUBSTITUTE(SUBSTITUTE(SUBSTITUTE(
TRIM(CLEAN(Table_Text[[#This Row],[Config]])),
" {","{"),
"{ ","{"),
" }","}"),
"} ","}"),
" [","["),
"[ ","["),
" ]","]"),
"] ","]")</f>
        <v>"topHeading":{"text": "Pet Insurance"},</v>
      </c>
      <c r="I9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93" s="8" t="str">
        <f ca="1">SUBSTITUTE(SUBSTITUTE(SUBSTITUTE(SUBSTITUTE(SUBSTITUTE(SUBSTITUTE(SUBSTITUTE(SUBSTITUTE(
TRIM(CLEAN(Table_Text[[#This Row],[Quote]])),
" {","{"),
"{ ","{"),
" }","}"),
"} ","}"),
" [","["),
"[ ","["),
" ]","]"),
"] ","]")</f>
        <v>"topHeading": "Pet Insurance",</v>
      </c>
      <c r="K93" s="8"/>
      <c r="L93" s="18" t="str">
        <f>L18</f>
        <v>Pet Insurance</v>
      </c>
    </row>
    <row r="94" spans="2:12" s="15" customFormat="1" ht="21" customHeight="1">
      <c r="B94" s="89" t="s">
        <v>992</v>
      </c>
      <c r="C94" s="8"/>
      <c r="D9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4" s="8" t="str">
        <f ca="1">IF(Table_Text[[#This Row],[Header]]="Yes","",IF(Table_Text[[#This Row],[Property]]&lt;&gt;"",SUBSTITUTE(Table_Text[[#This Row],[Type]]," ","")&amp;SUBSTITUTE(Table_Text[[#This Row],[Property]]," ",""),""))</f>
        <v>Step3NextButton</v>
      </c>
      <c r="G9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application",
            "icon": "fa fa-check"
        },</v>
      </c>
      <c r="H94" s="42" t="str">
        <f ca="1">SUBSTITUTE(SUBSTITUTE(SUBSTITUTE(SUBSTITUTE(SUBSTITUTE(SUBSTITUTE(SUBSTITUTE(SUBSTITUTE(
TRIM(CLEAN(Table_Text[[#This Row],[Config]])),
" {","{"),
"{ ","{"),
" }","}"),
"} ","}"),
" [","["),
"[ ","["),
" ]","]"),
"] ","]")</f>
        <v>"nextButton":{"text": "Complete application", "icon": "fa fa-check"},</v>
      </c>
      <c r="I9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application",</v>
      </c>
      <c r="J94" s="8" t="str">
        <f ca="1">SUBSTITUTE(SUBSTITUTE(SUBSTITUTE(SUBSTITUTE(SUBSTITUTE(SUBSTITUTE(SUBSTITUTE(SUBSTITUTE(
TRIM(CLEAN(Table_Text[[#This Row],[Quote]])),
" {","{"),
"{ ","{"),
" }","}"),
"} ","}"),
" [","["),
"[ ","["),
" ]","]"),
"] ","]")</f>
        <v>"nextButton": "Complete application",</v>
      </c>
      <c r="K94" s="89" t="s">
        <v>1006</v>
      </c>
      <c r="L94" s="93" t="s">
        <v>1007</v>
      </c>
    </row>
    <row r="95" spans="2:12" s="15" customFormat="1" ht="21" customHeight="1">
      <c r="B95" s="89" t="s">
        <v>1001</v>
      </c>
      <c r="C95" s="8"/>
      <c r="D9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5" s="8" t="str">
        <f ca="1">IF(Table_Text[[#This Row],[Header]]="Yes","",IF(Table_Text[[#This Row],[Property]]&lt;&gt;"",SUBSTITUTE(Table_Text[[#This Row],[Type]]," ","")&amp;SUBSTITUTE(Table_Text[[#This Row],[Property]]," ",""),""))</f>
        <v>Step3BackButton</v>
      </c>
      <c r="G9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"Edit quote",
            "icon": "fa fa-pencil "
        },</v>
      </c>
      <c r="H95" s="42" t="str">
        <f ca="1">SUBSTITUTE(SUBSTITUTE(SUBSTITUTE(SUBSTITUTE(SUBSTITUTE(SUBSTITUTE(SUBSTITUTE(SUBSTITUTE(
TRIM(CLEAN(Table_Text[[#This Row],[Config]])),
" {","{"),
"{ ","{"),
" }","}"),
"} ","}"),
" [","["),
"[ ","["),
" ]","]"),
"] ","]")</f>
        <v>"backButton":{"text": "Edit quote", "icon": "fa fa-pencil "},</v>
      </c>
      <c r="I9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"Edit quote",</v>
      </c>
      <c r="J95" s="8" t="str">
        <f ca="1">SUBSTITUTE(SUBSTITUTE(SUBSTITUTE(SUBSTITUTE(SUBSTITUTE(SUBSTITUTE(SUBSTITUTE(SUBSTITUTE(
TRIM(CLEAN(Table_Text[[#This Row],[Quote]])),
" {","{"),
"{ ","{"),
" }","}"),
"} ","}"),
" [","["),
"[ ","["),
" ]","]"),
"] ","]")</f>
        <v>"backButton": "Edit quote",</v>
      </c>
      <c r="K95" s="89" t="s">
        <v>1008</v>
      </c>
      <c r="L95" s="93" t="s">
        <v>1009</v>
      </c>
    </row>
    <row r="96" spans="2:12" s="15" customFormat="1" ht="21" customHeight="1">
      <c r="B96" s="89" t="s">
        <v>995</v>
      </c>
      <c r="C96" s="8"/>
      <c r="D9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6" s="8" t="str">
        <f ca="1">IF(Table_Text[[#This Row],[Header]]="Yes","",IF(Table_Text[[#This Row],[Property]]&lt;&gt;"",SUBSTITUTE(Table_Text[[#This Row],[Type]]," ","")&amp;SUBSTITUTE(Table_Text[[#This Row],[Property]]," ",""),""))</f>
        <v>Step3EnquiryButton</v>
      </c>
      <c r="G9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6" s="42" t="str">
        <f ca="1">SUBSTITUTE(SUBSTITUTE(SUBSTITUTE(SUBSTITUTE(SUBSTITUTE(SUBSTITUTE(SUBSTITUTE(SUBSTITUTE(
TRIM(CLEAN(Table_Text[[#This Row],[Config]])),
" {","{"),
"{ ","{"),
" }","}"),
"} ","}"),
" [","["),
"[ ","["),
" ]","]"),
"] ","]")</f>
        <v>"enquiryButton":{"text": "Request a call-back", "icon": "glyphicon glyphicon-earphone"}},</v>
      </c>
      <c r="I9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6" s="8" t="str">
        <f ca="1">SUBSTITUTE(SUBSTITUTE(SUBSTITUTE(SUBSTITUTE(SUBSTITUTE(SUBSTITUTE(SUBSTITUTE(SUBSTITUTE(
TRIM(CLEAN(Table_Text[[#This Row],[Quote]])),
" {","{"),
"{ ","{"),
" }","}"),
"} ","}"),
" [","["),
"[ ","["),
" ]","]"),
"] ","]")</f>
        <v>"enquiryButton": "Request a call-back"},</v>
      </c>
      <c r="K96" s="89" t="s">
        <v>997</v>
      </c>
      <c r="L96" s="93" t="s">
        <v>998</v>
      </c>
    </row>
    <row r="97" spans="2:12" ht="21" customHeight="1" thickBot="1">
      <c r="B97" s="58" t="s">
        <v>1010</v>
      </c>
      <c r="C97" s="58" t="s">
        <v>71</v>
      </c>
      <c r="D97"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7"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97" s="58" t="str">
        <f>IF(Table_Text[[#This Row],[Header]]="Yes","",IF(Table_Text[[#This Row],[Property]]&lt;&gt;"",SUBSTITUTE(Table_Text[[#This Row],[Type]]," ","")&amp;SUBSTITUTE(Table_Text[[#This Row],[Property]]," ",""),""))</f>
        <v/>
      </c>
      <c r="G97"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97" s="58" t="str">
        <f ca="1">SUBSTITUTE(SUBSTITUTE(SUBSTITUTE(SUBSTITUTE(SUBSTITUTE(SUBSTITUTE(SUBSTITUTE(SUBSTITUTE(
TRIM(CLEAN(Table_Text[[#This Row],[Config]])),
" {","{"),
"{ ","{"),
" }","}"),
"} ","}"),
" [","["),
"[ ","["),
" ]","]"),
"] ","]")</f>
        <v>"successPage":{</v>
      </c>
      <c r="I97"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97" s="58" t="str">
        <f ca="1">SUBSTITUTE(SUBSTITUTE(SUBSTITUTE(SUBSTITUTE(SUBSTITUTE(SUBSTITUTE(SUBSTITUTE(SUBSTITUTE(
TRIM(CLEAN(Table_Text[[#This Row],[Quote]])),
" {","{"),
"{ ","{"),
" }","}"),
"} ","}"),
" [","["),
"[ ","["),
" ]","]"),
"] ","]")</f>
        <v>"successPage":{</v>
      </c>
      <c r="K97" s="58"/>
      <c r="L97" s="59"/>
    </row>
    <row r="98" spans="2:12" s="15" customFormat="1" ht="21" hidden="1" customHeight="1">
      <c r="B98" s="8"/>
      <c r="C98" s="8"/>
      <c r="D9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9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8" s="8" t="str">
        <f>IF(Table_Text[[#This Row],[Header]]="Yes","",IF(Table_Text[[#This Row],[Property]]&lt;&gt;"",SUBSTITUTE(Table_Text[[#This Row],[Type]]," ","")&amp;SUBSTITUTE(Table_Text[[#This Row],[Property]]," ",""),""))</f>
        <v/>
      </c>
      <c r="G9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8" s="42" t="str">
        <f ca="1">SUBSTITUTE(SUBSTITUTE(SUBSTITUTE(SUBSTITUTE(SUBSTITUTE(SUBSTITUTE(SUBSTITUTE(SUBSTITUTE(
TRIM(CLEAN(Table_Text[[#This Row],[Config]])),
" {","{"),
"{ ","{"),
" }","}"),
"} ","}"),
" [","["),
"[ ","["),
" ]","]"),
"] ","]")</f>
        <v/>
      </c>
      <c r="I9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8" s="8" t="str">
        <f ca="1">SUBSTITUTE(SUBSTITUTE(SUBSTITUTE(SUBSTITUTE(SUBSTITUTE(SUBSTITUTE(SUBSTITUTE(SUBSTITUTE(
TRIM(CLEAN(Table_Text[[#This Row],[Quote]])),
" {","{"),
"{ ","{"),
" }","}"),
"} ","}"),
" [","["),
"[ ","["),
" ]","]"),
"] ","]")</f>
        <v/>
      </c>
      <c r="K98" s="8"/>
      <c r="L98" s="18"/>
    </row>
    <row r="99" spans="2:12" s="15" customFormat="1" ht="21" customHeight="1">
      <c r="B99" s="89" t="s">
        <v>986</v>
      </c>
      <c r="C99" s="8"/>
      <c r="D9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9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9" s="8" t="str">
        <f ca="1">IF(Table_Text[[#This Row],[Header]]="Yes","",IF(Table_Text[[#This Row],[Property]]&lt;&gt;"",SUBSTITUTE(Table_Text[[#This Row],[Type]]," ","")&amp;SUBSTITUTE(Table_Text[[#This Row],[Property]]," ",""),""))</f>
        <v>SuccessPageTopHeading</v>
      </c>
      <c r="G9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99" s="42" t="str">
        <f ca="1">SUBSTITUTE(SUBSTITUTE(SUBSTITUTE(SUBSTITUTE(SUBSTITUTE(SUBSTITUTE(SUBSTITUTE(SUBSTITUTE(
TRIM(CLEAN(Table_Text[[#This Row],[Config]])),
" {","{"),
"{ ","{"),
" }","}"),
"} ","}"),
" [","["),
"[ ","["),
" ]","]"),
"] ","]")</f>
        <v>"topHeading":{"text": "Pet Insurance"},</v>
      </c>
      <c r="I9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99" s="8" t="str">
        <f ca="1">SUBSTITUTE(SUBSTITUTE(SUBSTITUTE(SUBSTITUTE(SUBSTITUTE(SUBSTITUTE(SUBSTITUTE(SUBSTITUTE(
TRIM(CLEAN(Table_Text[[#This Row],[Quote]])),
" {","{"),
"{ ","{"),
" }","}"),
"} ","}"),
" [","["),
"[ ","["),
" ]","]"),
"] ","]")</f>
        <v>"topHeading": "Pet Insurance",</v>
      </c>
      <c r="K99" s="8"/>
      <c r="L99" s="33" t="str">
        <f>L18</f>
        <v>Pet Insurance</v>
      </c>
    </row>
    <row r="100" spans="2:12" s="15" customFormat="1" ht="21" customHeight="1">
      <c r="B100" s="89" t="s">
        <v>1011</v>
      </c>
      <c r="C100" s="8"/>
      <c r="D10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0" s="8" t="str">
        <f ca="1">IF(Table_Text[[#This Row],[Header]]="Yes","",IF(Table_Text[[#This Row],[Property]]&lt;&gt;"",SUBSTITUTE(Table_Text[[#This Row],[Type]]," ","")&amp;SUBSTITUTE(Table_Text[[#This Row],[Property]]," ",""),""))</f>
        <v>SuccessPageSuccessHeading</v>
      </c>
      <c r="G10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"Application completed"
        },</v>
      </c>
      <c r="H100" s="42" t="str">
        <f ca="1">SUBSTITUTE(SUBSTITUTE(SUBSTITUTE(SUBSTITUTE(SUBSTITUTE(SUBSTITUTE(SUBSTITUTE(SUBSTITUTE(
TRIM(CLEAN(Table_Text[[#This Row],[Config]])),
" {","{"),
"{ ","{"),
" }","}"),
"} ","}"),
" [","["),
"[ ","["),
" ]","]"),
"] ","]")</f>
        <v>"successHeading":{"text": "Application completed"},</v>
      </c>
      <c r="I10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"Application completed",</v>
      </c>
      <c r="J100" s="8" t="str">
        <f ca="1">SUBSTITUTE(SUBSTITUTE(SUBSTITUTE(SUBSTITUTE(SUBSTITUTE(SUBSTITUTE(SUBSTITUTE(SUBSTITUTE(
TRIM(CLEAN(Table_Text[[#This Row],[Quote]])),
" {","{"),
"{ ","{"),
" }","}"),
"} ","}"),
" [","["),
"[ ","["),
" ]","]"),
"] ","]")</f>
        <v>"successHeading": "Application completed",</v>
      </c>
      <c r="K100" s="8"/>
      <c r="L100" s="33" t="s">
        <v>1012</v>
      </c>
    </row>
    <row r="101" spans="2:12" s="15" customFormat="1" ht="21" customHeight="1">
      <c r="B101" s="89" t="s">
        <v>1013</v>
      </c>
      <c r="C101" s="8"/>
      <c r="D10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successText</v>
      </c>
      <c r="F101" s="8" t="str">
        <f ca="1">IF(Table_Text[[#This Row],[Header]]="Yes","",IF(Table_Text[[#This Row],[Property]]&lt;&gt;"",SUBSTITUTE(Table_Text[[#This Row],[Type]]," ","")&amp;SUBSTITUTE(Table_Text[[#This Row],[Property]]," ",""),""))</f>
        <v>SuccessPageSuccessText</v>
      </c>
      <c r="G10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"successText": {
            "text": "Thank you for your application. Our office will be in touch shortly and a confirmation email has been sent to you. If you have any questions, please contact our office on 1800 066 900 or email petindustry@mga.com."
        }
    },</v>
      </c>
      <c r="H101" s="42" t="str">
        <f ca="1">SUBSTITUTE(SUBSTITUTE(SUBSTITUTE(SUBSTITUTE(SUBSTITUTE(SUBSTITUTE(SUBSTITUTE(SUBSTITUTE(
TRIM(CLEAN(Table_Text[[#This Row],[Config]])),
" {","{"),
"{ ","{"),
" }","}"),
"} ","}"),
" [","["),
"[ ","["),
" ]","]"),
"] ","]")</f>
        <v>"successText":{"text": "Thank you for your application. Our office will be in touch shortly and a confirmation email has been sent to you. If you have any questions, please contact our office on 1800 066 900 or email petindustry@mga.com."}},</v>
      </c>
      <c r="I10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"successText": "Thank you for your application. Our office will be in touch shortly and a confirmation email has been sent to you. If you have any questions, please contact our office on 1800 066 900 or email petindustry@mga.com."
    },</v>
      </c>
      <c r="J101" s="8" t="str">
        <f ca="1">SUBSTITUTE(SUBSTITUTE(SUBSTITUTE(SUBSTITUTE(SUBSTITUTE(SUBSTITUTE(SUBSTITUTE(SUBSTITUTE(
TRIM(CLEAN(Table_Text[[#This Row],[Quote]])),
" {","{"),
"{ ","{"),
" }","}"),
"} ","}"),
" [","["),
"[ ","["),
" ]","]"),
"] ","]")</f>
        <v>"successText": "Thank you for your application. Our office will be in touch shortly and a confirmation email has been sent to you. If you have any questions, please contact our office on 1800 066 900 or email petindustry@mga.com."},</v>
      </c>
      <c r="K101" s="8"/>
      <c r="L101" s="18" t="s">
        <v>1014</v>
      </c>
    </row>
    <row r="102" spans="2:12" ht="21" customHeight="1" thickBot="1">
      <c r="B102" s="58" t="s">
        <v>1015</v>
      </c>
      <c r="C102" s="58" t="s">
        <v>71</v>
      </c>
      <c r="D102"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2"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2" s="58" t="str">
        <f>IF(Table_Text[[#This Row],[Header]]="Yes","",IF(Table_Text[[#This Row],[Property]]&lt;&gt;"",SUBSTITUTE(Table_Text[[#This Row],[Type]]," ","")&amp;SUBSTITUTE(Table_Text[[#This Row],[Property]]," ",""),""))</f>
        <v/>
      </c>
      <c r="G102"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2" s="58" t="str">
        <f ca="1">SUBSTITUTE(SUBSTITUTE(SUBSTITUTE(SUBSTITUTE(SUBSTITUTE(SUBSTITUTE(SUBSTITUTE(SUBSTITUTE(
TRIM(CLEAN(Table_Text[[#This Row],[Config]])),
" {","{"),
"{ ","{"),
" }","}"),
"} ","}"),
" [","["),
"[ ","["),
" ]","]"),
"] ","]")</f>
        <v>"enquiryPage":{</v>
      </c>
      <c r="I102"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2" s="58" t="str">
        <f ca="1">SUBSTITUTE(SUBSTITUTE(SUBSTITUTE(SUBSTITUTE(SUBSTITUTE(SUBSTITUTE(SUBSTITUTE(SUBSTITUTE(
TRIM(CLEAN(Table_Text[[#This Row],[Quote]])),
" {","{"),
"{ ","{"),
" }","}"),
"} ","}"),
" [","["),
"[ ","["),
" ]","]"),
"] ","]")</f>
        <v>"enquiryPage":{</v>
      </c>
      <c r="K102" s="58"/>
      <c r="L102" s="59"/>
    </row>
    <row r="103" spans="2:12" s="15" customFormat="1" ht="21" hidden="1" customHeight="1">
      <c r="B103" s="8"/>
      <c r="C103" s="8"/>
      <c r="D103"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3"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3" s="8" t="str">
        <f>IF(Table_Text[[#This Row],[Header]]="Yes","",IF(Table_Text[[#This Row],[Property]]&lt;&gt;"",SUBSTITUTE(Table_Text[[#This Row],[Type]]," ","")&amp;SUBSTITUTE(Table_Text[[#This Row],[Property]]," ",""),""))</f>
        <v/>
      </c>
      <c r="G103"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3" s="42" t="str">
        <f ca="1">SUBSTITUTE(SUBSTITUTE(SUBSTITUTE(SUBSTITUTE(SUBSTITUTE(SUBSTITUTE(SUBSTITUTE(SUBSTITUTE(
TRIM(CLEAN(Table_Text[[#This Row],[Config]])),
" {","{"),
"{ ","{"),
" }","}"),
"} ","}"),
" [","["),
"[ ","["),
" ]","]"),
"] ","]")</f>
        <v/>
      </c>
      <c r="I103"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3" s="8" t="str">
        <f ca="1">SUBSTITUTE(SUBSTITUTE(SUBSTITUTE(SUBSTITUTE(SUBSTITUTE(SUBSTITUTE(SUBSTITUTE(SUBSTITUTE(
TRIM(CLEAN(Table_Text[[#This Row],[Quote]])),
" {","{"),
"{ ","{"),
" }","}"),
"} ","}"),
" [","["),
"[ ","["),
" ]","]"),
"] ","]")</f>
        <v/>
      </c>
      <c r="K103" s="8"/>
      <c r="L103" s="18"/>
    </row>
    <row r="104" spans="2:12" s="15" customFormat="1" ht="21" customHeight="1">
      <c r="B104" s="89" t="s">
        <v>986</v>
      </c>
      <c r="C104" s="8"/>
      <c r="D10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4" s="8" t="str">
        <f ca="1">IF(Table_Text[[#This Row],[Header]]="Yes","",IF(Table_Text[[#This Row],[Property]]&lt;&gt;"",SUBSTITUTE(Table_Text[[#This Row],[Type]]," ","")&amp;SUBSTITUTE(Table_Text[[#This Row],[Property]]," ",""),""))</f>
        <v>EnquiryPageTopHeading</v>
      </c>
      <c r="G10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104" s="42" t="str">
        <f ca="1">SUBSTITUTE(SUBSTITUTE(SUBSTITUTE(SUBSTITUTE(SUBSTITUTE(SUBSTITUTE(SUBSTITUTE(SUBSTITUTE(
TRIM(CLEAN(Table_Text[[#This Row],[Config]])),
" {","{"),
"{ ","{"),
" }","}"),
"} ","}"),
" [","["),
"[ ","["),
" ]","]"),
"] ","]")</f>
        <v>"topHeading":{"text": "Pet Insurance"},</v>
      </c>
      <c r="I10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104" s="8" t="str">
        <f ca="1">SUBSTITUTE(SUBSTITUTE(SUBSTITUTE(SUBSTITUTE(SUBSTITUTE(SUBSTITUTE(SUBSTITUTE(SUBSTITUTE(
TRIM(CLEAN(Table_Text[[#This Row],[Quote]])),
" {","{"),
"{ ","{"),
" }","}"),
"} ","}"),
" [","["),
"[ ","["),
" ]","]"),
"] ","]")</f>
        <v>"topHeading": "Pet Insurance",</v>
      </c>
      <c r="K104" s="8"/>
      <c r="L104" s="33" t="str">
        <f>L18</f>
        <v>Pet Insurance</v>
      </c>
    </row>
    <row r="105" spans="2:12" s="15" customFormat="1" ht="21" customHeight="1">
      <c r="B105" s="89" t="s">
        <v>1016</v>
      </c>
      <c r="C105" s="8"/>
      <c r="D10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5" s="8" t="str">
        <f ca="1">IF(Table_Text[[#This Row],[Header]]="Yes","",IF(Table_Text[[#This Row],[Property]]&lt;&gt;"",SUBSTITUTE(Table_Text[[#This Row],[Type]]," ","")&amp;SUBSTITUTE(Table_Text[[#This Row],[Property]]," ",""),""))</f>
        <v>EnquiryPageEnquiryHeading</v>
      </c>
      <c r="G10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5" s="42" t="str">
        <f ca="1">SUBSTITUTE(SUBSTITUTE(SUBSTITUTE(SUBSTITUTE(SUBSTITUTE(SUBSTITUTE(SUBSTITUTE(SUBSTITUTE(
TRIM(CLEAN(Table_Text[[#This Row],[Config]])),
" {","{"),
"{ ","{"),
" }","}"),
"} ","}"),
" [","["),
"[ ","["),
" ]","]"),
"] ","]")</f>
        <v>"enquiryHeading":{"text": "Call-back requested"},</v>
      </c>
      <c r="I10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5" s="8" t="str">
        <f ca="1">SUBSTITUTE(SUBSTITUTE(SUBSTITUTE(SUBSTITUTE(SUBSTITUTE(SUBSTITUTE(SUBSTITUTE(SUBSTITUTE(
TRIM(CLEAN(Table_Text[[#This Row],[Quote]])),
" {","{"),
"{ ","{"),
" }","}"),
"} ","}"),
" [","["),
"[ ","["),
" ]","]"),
"] ","]")</f>
        <v>"enquiryHeading": "Call-back requested",</v>
      </c>
      <c r="K105" s="8"/>
      <c r="L105" s="93" t="s">
        <v>1017</v>
      </c>
    </row>
    <row r="106" spans="2:12" s="15" customFormat="1" ht="21" customHeight="1">
      <c r="B106" s="89" t="s">
        <v>1018</v>
      </c>
      <c r="C106" s="8"/>
      <c r="D10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06" s="8" t="str">
        <f ca="1">IF(Table_Text[[#This Row],[Header]]="Yes","",IF(Table_Text[[#This Row],[Property]]&lt;&gt;"",SUBSTITUTE(Table_Text[[#This Row],[Type]]," ","")&amp;SUBSTITUTE(Table_Text[[#This Row],[Property]]," ",""),""))</f>
        <v>EnquiryPageEnquiryText</v>
      </c>
      <c r="G10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06" s="42"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0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06" s="8"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06" s="8"/>
      <c r="L106" s="93" t="s">
        <v>1019</v>
      </c>
    </row>
    <row r="107" spans="2:12" s="15" customFormat="1" ht="21" customHeight="1">
      <c r="B107" s="89" t="s">
        <v>1001</v>
      </c>
      <c r="C107" s="8"/>
      <c r="D10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07" s="8" t="str">
        <f ca="1">IF(Table_Text[[#This Row],[Header]]="Yes","",IF(Table_Text[[#This Row],[Property]]&lt;&gt;"",SUBSTITUTE(Table_Text[[#This Row],[Type]]," ","")&amp;SUBSTITUTE(Table_Text[[#This Row],[Property]]," ",""),""))</f>
        <v>EnquiryPageBackButton</v>
      </c>
      <c r="G10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07" s="42" t="str">
        <f ca="1">SUBSTITUTE(SUBSTITUTE(SUBSTITUTE(SUBSTITUTE(SUBSTITUTE(SUBSTITUTE(SUBSTITUTE(SUBSTITUTE(
TRIM(CLEAN(Table_Text[[#This Row],[Config]])),
" {","{"),
"{ ","{"),
" }","}"),
"} ","}"),
" [","["),
"[ ","["),
" ]","]"),
"] ","]")</f>
        <v>"backButton":{"text": "Return to your quote", "icon": "glyphicon glyphicon-arrow-left"}},</v>
      </c>
      <c r="I10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07" s="8" t="str">
        <f ca="1">SUBSTITUTE(SUBSTITUTE(SUBSTITUTE(SUBSTITUTE(SUBSTITUTE(SUBSTITUTE(SUBSTITUTE(SUBSTITUTE(
TRIM(CLEAN(Table_Text[[#This Row],[Quote]])),
" {","{"),
"{ ","{"),
" }","}"),
"} ","}"),
" [","["),
"[ ","["),
" ]","]"),
"] ","]")</f>
        <v>"backButton": "Return to your quote"},</v>
      </c>
      <c r="K107" s="89" t="s">
        <v>1002</v>
      </c>
      <c r="L107" s="93" t="s">
        <v>1020</v>
      </c>
    </row>
    <row r="108" spans="2:12" ht="21" customHeight="1" thickBot="1">
      <c r="B108" s="58" t="s">
        <v>1021</v>
      </c>
      <c r="C108" s="58" t="s">
        <v>71</v>
      </c>
      <c r="D108"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8"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08" s="58" t="str">
        <f>IF(Table_Text[[#This Row],[Header]]="Yes","",IF(Table_Text[[#This Row],[Property]]&lt;&gt;"",SUBSTITUTE(Table_Text[[#This Row],[Type]]," ","")&amp;SUBSTITUTE(Table_Text[[#This Row],[Property]]," ",""),""))</f>
        <v/>
      </c>
      <c r="G108"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08" s="58" t="str">
        <f ca="1">SUBSTITUTE(SUBSTITUTE(SUBSTITUTE(SUBSTITUTE(SUBSTITUTE(SUBSTITUTE(SUBSTITUTE(SUBSTITUTE(
TRIM(CLEAN(Table_Text[[#This Row],[Config]])),
" {","{"),
"{ ","{"),
" }","}"),
"} ","}"),
" [","["),
"[ ","["),
" ]","]"),
"] ","]")</f>
        <v>"referralPage":{</v>
      </c>
      <c r="I108"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08" s="58" t="str">
        <f ca="1">SUBSTITUTE(SUBSTITUTE(SUBSTITUTE(SUBSTITUTE(SUBSTITUTE(SUBSTITUTE(SUBSTITUTE(SUBSTITUTE(
TRIM(CLEAN(Table_Text[[#This Row],[Quote]])),
" {","{"),
"{ ","{"),
" }","}"),
"} ","}"),
" [","["),
"[ ","["),
" ]","]"),
"] ","]")</f>
        <v>"referralPage":{</v>
      </c>
      <c r="K108" s="58"/>
      <c r="L108" s="59"/>
    </row>
    <row r="109" spans="2:12" s="15" customFormat="1" ht="21" hidden="1" customHeight="1">
      <c r="B109" s="8"/>
      <c r="C109" s="8"/>
      <c r="D109"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09"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9" s="8" t="str">
        <f>IF(Table_Text[[#This Row],[Header]]="Yes","",IF(Table_Text[[#This Row],[Property]]&lt;&gt;"",SUBSTITUTE(Table_Text[[#This Row],[Type]]," ","")&amp;SUBSTITUTE(Table_Text[[#This Row],[Property]]," ",""),""))</f>
        <v/>
      </c>
      <c r="G109"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9" s="42" t="str">
        <f ca="1">SUBSTITUTE(SUBSTITUTE(SUBSTITUTE(SUBSTITUTE(SUBSTITUTE(SUBSTITUTE(SUBSTITUTE(SUBSTITUTE(
TRIM(CLEAN(Table_Text[[#This Row],[Config]])),
" {","{"),
"{ ","{"),
" }","}"),
"} ","}"),
" [","["),
"[ ","["),
" ]","]"),
"] ","]")</f>
        <v/>
      </c>
      <c r="I109"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9" s="8" t="str">
        <f ca="1">SUBSTITUTE(SUBSTITUTE(SUBSTITUTE(SUBSTITUTE(SUBSTITUTE(SUBSTITUTE(SUBSTITUTE(SUBSTITUTE(
TRIM(CLEAN(Table_Text[[#This Row],[Quote]])),
" {","{"),
"{ ","{"),
" }","}"),
"} ","}"),
" [","["),
"[ ","["),
" ]","]"),
"] ","]")</f>
        <v/>
      </c>
      <c r="K109" s="8"/>
      <c r="L109" s="18"/>
    </row>
    <row r="110" spans="2:12" s="15" customFormat="1" ht="21" customHeight="1">
      <c r="B110" s="89" t="s">
        <v>986</v>
      </c>
      <c r="C110" s="8"/>
      <c r="D110"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0"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0" s="8" t="str">
        <f ca="1">IF(Table_Text[[#This Row],[Header]]="Yes","",IF(Table_Text[[#This Row],[Property]]&lt;&gt;"",SUBSTITUTE(Table_Text[[#This Row],[Type]]," ","")&amp;SUBSTITUTE(Table_Text[[#This Row],[Property]]," ",""),""))</f>
        <v>ReferralPageTopHeading</v>
      </c>
      <c r="G110"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110" s="42" t="str">
        <f ca="1">SUBSTITUTE(SUBSTITUTE(SUBSTITUTE(SUBSTITUTE(SUBSTITUTE(SUBSTITUTE(SUBSTITUTE(SUBSTITUTE(
TRIM(CLEAN(Table_Text[[#This Row],[Config]])),
" {","{"),
"{ ","{"),
" }","}"),
"} ","}"),
" [","["),
"[ ","["),
" ]","]"),
"] ","]")</f>
        <v>"topHeading":{"text": "Pet Insurance"},</v>
      </c>
      <c r="I110"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110" s="8" t="str">
        <f ca="1">SUBSTITUTE(SUBSTITUTE(SUBSTITUTE(SUBSTITUTE(SUBSTITUTE(SUBSTITUTE(SUBSTITUTE(SUBSTITUTE(
TRIM(CLEAN(Table_Text[[#This Row],[Quote]])),
" {","{"),
"{ ","{"),
" }","}"),
"} ","}"),
" [","["),
"[ ","["),
" ]","]"),
"] ","]")</f>
        <v>"topHeading": "Pet Insurance",</v>
      </c>
      <c r="K110" s="8"/>
      <c r="L110" s="18" t="str">
        <f>L18</f>
        <v>Pet Insurance</v>
      </c>
    </row>
    <row r="111" spans="2:12" s="15" customFormat="1" ht="21" customHeight="1">
      <c r="B111" s="89" t="s">
        <v>1022</v>
      </c>
      <c r="C111" s="8"/>
      <c r="D111"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1"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1" s="8" t="str">
        <f ca="1">IF(Table_Text[[#This Row],[Header]]="Yes","",IF(Table_Text[[#This Row],[Property]]&lt;&gt;"",SUBSTITUTE(Table_Text[[#This Row],[Type]]," ","")&amp;SUBSTITUTE(Table_Text[[#This Row],[Property]]," ",""),""))</f>
        <v>ReferralPageReferralHeading</v>
      </c>
      <c r="G111"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1" s="42" t="str">
        <f ca="1">SUBSTITUTE(SUBSTITUTE(SUBSTITUTE(SUBSTITUTE(SUBSTITUTE(SUBSTITUTE(SUBSTITUTE(SUBSTITUTE(
TRIM(CLEAN(Table_Text[[#This Row],[Config]])),
" {","{"),
"{ ","{"),
" }","}"),
"} ","}"),
" [","["),
"[ ","["),
" ]","]"),
"] ","]")</f>
        <v>"referralHeading":{"text": "Quote Referred"},</v>
      </c>
      <c r="I111"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1" s="8" t="str">
        <f ca="1">SUBSTITUTE(SUBSTITUTE(SUBSTITUTE(SUBSTITUTE(SUBSTITUTE(SUBSTITUTE(SUBSTITUTE(SUBSTITUTE(
TRIM(CLEAN(Table_Text[[#This Row],[Quote]])),
" {","{"),
"{ ","{"),
" }","}"),
"} ","}"),
" [","["),
"[ ","["),
" ]","]"),
"] ","]")</f>
        <v>"referralHeading": "Quote Referred",</v>
      </c>
      <c r="K111" s="8"/>
      <c r="L111" s="18" t="s">
        <v>1023</v>
      </c>
    </row>
    <row r="112" spans="2:12" s="15" customFormat="1" ht="21" customHeight="1">
      <c r="B112" s="89" t="s">
        <v>1024</v>
      </c>
      <c r="C112" s="8"/>
      <c r="D112"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2"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2" s="8" t="str">
        <f ca="1">IF(Table_Text[[#This Row],[Header]]="Yes","",IF(Table_Text[[#This Row],[Property]]&lt;&gt;"",SUBSTITUTE(Table_Text[[#This Row],[Type]]," ","")&amp;SUBSTITUTE(Table_Text[[#This Row],[Property]]," ",""),""))</f>
        <v>ReferralPageReferralText</v>
      </c>
      <c r="G112"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2" s="42"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2"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2" s="8"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2" s="8"/>
      <c r="L112" s="18" t="s">
        <v>1025</v>
      </c>
    </row>
    <row r="113" spans="2:12" ht="21" customHeight="1" thickBot="1">
      <c r="B113" s="58" t="s">
        <v>1026</v>
      </c>
      <c r="C113" s="58" t="s">
        <v>71</v>
      </c>
      <c r="D113" s="5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3" s="5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3" s="58" t="str">
        <f>IF(Table_Text[[#This Row],[Header]]="Yes","",IF(Table_Text[[#This Row],[Property]]&lt;&gt;"",SUBSTITUTE(Table_Text[[#This Row],[Type]]," ","")&amp;SUBSTITUTE(Table_Text[[#This Row],[Property]]," ",""),""))</f>
        <v/>
      </c>
      <c r="G113" s="5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3" s="58" t="str">
        <f ca="1">SUBSTITUTE(SUBSTITUTE(SUBSTITUTE(SUBSTITUTE(SUBSTITUTE(SUBSTITUTE(SUBSTITUTE(SUBSTITUTE(
TRIM(CLEAN(Table_Text[[#This Row],[Config]])),
" {","{"),
"{ ","{"),
" }","}"),
"} ","}"),
" [","["),
"[ ","["),
" ]","]"),
"] ","]")</f>
        <v>"declinePage":{</v>
      </c>
      <c r="I113" s="5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3" s="58" t="str">
        <f ca="1">SUBSTITUTE(SUBSTITUTE(SUBSTITUTE(SUBSTITUTE(SUBSTITUTE(SUBSTITUTE(SUBSTITUTE(SUBSTITUTE(
TRIM(CLEAN(Table_Text[[#This Row],[Quote]])),
" {","{"),
"{ ","{"),
" }","}"),
"} ","}"),
" [","["),
"[ ","["),
" ]","]"),
"] ","]")</f>
        <v>"declinePage":{</v>
      </c>
      <c r="K113" s="58"/>
      <c r="L113" s="59"/>
    </row>
    <row r="114" spans="2:12" s="15" customFormat="1" ht="21" hidden="1" customHeight="1">
      <c r="B114" s="8"/>
      <c r="C114" s="8"/>
      <c r="D114"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4"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4" s="8" t="str">
        <f>IF(Table_Text[[#This Row],[Header]]="Yes","",IF(Table_Text[[#This Row],[Property]]&lt;&gt;"",SUBSTITUTE(Table_Text[[#This Row],[Type]]," ","")&amp;SUBSTITUTE(Table_Text[[#This Row],[Property]]," ",""),""))</f>
        <v/>
      </c>
      <c r="G114"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4" s="42" t="str">
        <f ca="1">SUBSTITUTE(SUBSTITUTE(SUBSTITUTE(SUBSTITUTE(SUBSTITUTE(SUBSTITUTE(SUBSTITUTE(SUBSTITUTE(
TRIM(CLEAN(Table_Text[[#This Row],[Config]])),
" {","{"),
"{ ","{"),
" }","}"),
"} ","}"),
" [","["),
"[ ","["),
" ]","]"),
"] ","]")</f>
        <v/>
      </c>
      <c r="I114"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4" s="8" t="str">
        <f ca="1">SUBSTITUTE(SUBSTITUTE(SUBSTITUTE(SUBSTITUTE(SUBSTITUTE(SUBSTITUTE(SUBSTITUTE(SUBSTITUTE(
TRIM(CLEAN(Table_Text[[#This Row],[Quote]])),
" {","{"),
"{ ","{"),
" }","}"),
"} ","}"),
" [","["),
"[ ","["),
" ]","]"),
"] ","]")</f>
        <v/>
      </c>
      <c r="K114" s="8"/>
      <c r="L114" s="18"/>
    </row>
    <row r="115" spans="2:12" s="15" customFormat="1" ht="21" customHeight="1">
      <c r="B115" s="89" t="s">
        <v>986</v>
      </c>
      <c r="C115" s="8"/>
      <c r="D115"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5"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5" s="8" t="str">
        <f ca="1">IF(Table_Text[[#This Row],[Header]]="Yes","",IF(Table_Text[[#This Row],[Property]]&lt;&gt;"",SUBSTITUTE(Table_Text[[#This Row],[Type]]," ","")&amp;SUBSTITUTE(Table_Text[[#This Row],[Property]]," ",""),""))</f>
        <v>DeclinePageTopHeading</v>
      </c>
      <c r="G115"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"Pet Insurance"
        },</v>
      </c>
      <c r="H115" s="42" t="str">
        <f ca="1">SUBSTITUTE(SUBSTITUTE(SUBSTITUTE(SUBSTITUTE(SUBSTITUTE(SUBSTITUTE(SUBSTITUTE(SUBSTITUTE(
TRIM(CLEAN(Table_Text[[#This Row],[Config]])),
" {","{"),
"{ ","{"),
" }","}"),
"} ","}"),
" [","["),
"[ ","["),
" ]","]"),
"] ","]")</f>
        <v>"topHeading":{"text": "Pet Insurance"},</v>
      </c>
      <c r="I115"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"Pet Insurance",</v>
      </c>
      <c r="J115" s="8" t="str">
        <f ca="1">SUBSTITUTE(SUBSTITUTE(SUBSTITUTE(SUBSTITUTE(SUBSTITUTE(SUBSTITUTE(SUBSTITUTE(SUBSTITUTE(
TRIM(CLEAN(Table_Text[[#This Row],[Quote]])),
" {","{"),
"{ ","{"),
" }","}"),
"} ","}"),
" [","["),
"[ ","["),
" ]","]"),
"] ","]")</f>
        <v>"topHeading": "Pet Insurance",</v>
      </c>
      <c r="K115" s="8"/>
      <c r="L115" s="18" t="str">
        <f>L18</f>
        <v>Pet Insurance</v>
      </c>
    </row>
    <row r="116" spans="2:12" s="15" customFormat="1" ht="21" customHeight="1">
      <c r="B116" s="89" t="s">
        <v>1027</v>
      </c>
      <c r="C116" s="8"/>
      <c r="D116"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6"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16" s="8" t="str">
        <f ca="1">IF(Table_Text[[#This Row],[Header]]="Yes","",IF(Table_Text[[#This Row],[Property]]&lt;&gt;"",SUBSTITUTE(Table_Text[[#This Row],[Type]]," ","")&amp;SUBSTITUTE(Table_Text[[#This Row],[Property]]," ",""),""))</f>
        <v>DeclinePageDeclineHeading</v>
      </c>
      <c r="G116"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16" s="42" t="str">
        <f ca="1">SUBSTITUTE(SUBSTITUTE(SUBSTITUTE(SUBSTITUTE(SUBSTITUTE(SUBSTITUTE(SUBSTITUTE(SUBSTITUTE(
TRIM(CLEAN(Table_Text[[#This Row],[Config]])),
" {","{"),
"{ ","{"),
" }","}"),
"} ","}"),
" [","["),
"[ ","["),
" ]","]"),
"] ","]")</f>
        <v>"declineHeading":{"text": "Quote declined"},</v>
      </c>
      <c r="I116"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16" s="8" t="str">
        <f ca="1">SUBSTITUTE(SUBSTITUTE(SUBSTITUTE(SUBSTITUTE(SUBSTITUTE(SUBSTITUTE(SUBSTITUTE(SUBSTITUTE(
TRIM(CLEAN(Table_Text[[#This Row],[Quote]])),
" {","{"),
"{ ","{"),
" }","}"),
"} ","}"),
" [","["),
"[ ","["),
" ]","]"),
"] ","]")</f>
        <v>"declineHeading": "Quote declined",</v>
      </c>
      <c r="K116" s="8"/>
      <c r="L116" s="93" t="s">
        <v>1028</v>
      </c>
    </row>
    <row r="117" spans="2:12" s="15" customFormat="1" ht="21" customHeight="1">
      <c r="B117" s="89" t="s">
        <v>1029</v>
      </c>
      <c r="C117" s="8"/>
      <c r="D117"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7"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17" s="8" t="str">
        <f ca="1">IF(Table_Text[[#This Row],[Header]]="Yes","",IF(Table_Text[[#This Row],[Property]]&lt;&gt;"",SUBSTITUTE(Table_Text[[#This Row],[Type]]," ","")&amp;SUBSTITUTE(Table_Text[[#This Row],[Property]]," ",""),""))</f>
        <v>DeclinePageDeclineText</v>
      </c>
      <c r="G117"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17" s="42"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17"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17" s="8"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17" s="8"/>
      <c r="L117" s="93" t="s">
        <v>1030</v>
      </c>
    </row>
    <row r="118" spans="2:12" s="15" customFormat="1" ht="21" customHeight="1">
      <c r="B118" s="89" t="s">
        <v>995</v>
      </c>
      <c r="C118" s="8"/>
      <c r="D118" s="8"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8"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18" s="8" t="str">
        <f ca="1">IF(Table_Text[[#This Row],[Header]]="Yes","",IF(Table_Text[[#This Row],[Property]]&lt;&gt;"",SUBSTITUTE(Table_Text[[#This Row],[Type]]," ","")&amp;SUBSTITUTE(Table_Text[[#This Row],[Property]]," ",""),""))</f>
        <v>DeclinePageEnquiryButton</v>
      </c>
      <c r="G118" s="8"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18" s="42" t="str">
        <f ca="1">SUBSTITUTE(SUBSTITUTE(SUBSTITUTE(SUBSTITUTE(SUBSTITUTE(SUBSTITUTE(SUBSTITUTE(SUBSTITUTE(
TRIM(CLEAN(Table_Text[[#This Row],[Config]])),
" {","{"),
"{ ","{"),
" }","}"),
"} ","}"),
" [","["),
"[ ","["),
" ]","]"),
"] ","]")</f>
        <v>"enquiryButton":{"text": "Request a call-back", "icon": "glyphicon glyphicon-earphone"}}}</v>
      </c>
      <c r="I118" s="8"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18" s="8" t="str">
        <f ca="1">SUBSTITUTE(SUBSTITUTE(SUBSTITUTE(SUBSTITUTE(SUBSTITUTE(SUBSTITUTE(SUBSTITUTE(SUBSTITUTE(
TRIM(CLEAN(Table_Text[[#This Row],[Quote]])),
" {","{"),
"{ ","{"),
" }","}"),
"} ","}"),
" [","["),
"[ ","["),
" ]","]"),
"] ","]")</f>
        <v>"enquiryButton": "Request a call-back"}}</v>
      </c>
      <c r="K118" s="89" t="s">
        <v>997</v>
      </c>
      <c r="L118" s="93" t="s">
        <v>998</v>
      </c>
    </row>
  </sheetData>
  <sheetProtection insertRows="0" deleteRows="0"/>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N77"/>
  <sheetViews>
    <sheetView topLeftCell="A32" workbookViewId="0">
      <selection activeCell="B50" sqref="B50"/>
    </sheetView>
  </sheetViews>
  <sheetFormatPr defaultColWidth="9.125" defaultRowHeight="21" customHeight="1"/>
  <cols>
    <col min="1" max="1" width="9.125" style="2"/>
    <col min="2" max="2" width="42.625" style="16" customWidth="1"/>
    <col min="3" max="3" width="27" style="25" customWidth="1"/>
    <col min="4" max="11" width="19.75" style="2" customWidth="1"/>
    <col min="12" max="13" width="9.125" style="2"/>
    <col min="14" max="14" width="20.875" style="2" customWidth="1"/>
    <col min="15" max="16384" width="9.125" style="2"/>
  </cols>
  <sheetData>
    <row r="2" spans="2:14" ht="47.25" thickBot="1">
      <c r="B2" s="17" t="s">
        <v>1031</v>
      </c>
      <c r="C2" s="24"/>
      <c r="D2" s="14"/>
      <c r="E2" s="14"/>
      <c r="F2" s="14"/>
      <c r="G2" s="14"/>
      <c r="H2" s="14"/>
      <c r="I2" s="14"/>
      <c r="J2" s="14"/>
      <c r="K2" s="14"/>
    </row>
    <row r="4" spans="2:14" ht="15">
      <c r="B4" t="s">
        <v>6</v>
      </c>
    </row>
    <row r="5" spans="2:14" ht="29.25" thickBot="1">
      <c r="B5" s="3" t="s">
        <v>1032</v>
      </c>
    </row>
    <row r="6" spans="2:14" ht="21" hidden="1" customHeight="1">
      <c r="B6"/>
    </row>
    <row r="7" spans="2:14" ht="21" customHeight="1">
      <c r="B7" t="s">
        <v>47</v>
      </c>
    </row>
    <row r="8" spans="2:14" ht="21" customHeight="1">
      <c r="B8" t="s">
        <v>74</v>
      </c>
    </row>
    <row r="9" spans="2:14" ht="21" customHeight="1">
      <c r="B9" t="s">
        <v>84</v>
      </c>
    </row>
    <row r="10" spans="2:14" ht="21" customHeight="1">
      <c r="B10" t="s">
        <v>1033</v>
      </c>
    </row>
    <row r="11" spans="2:14" s="16" customFormat="1" ht="21" customHeight="1">
      <c r="B11" t="s">
        <v>134</v>
      </c>
      <c r="C11" s="25"/>
      <c r="D11" s="2"/>
      <c r="E11" s="2"/>
      <c r="F11" s="2"/>
      <c r="G11" s="2"/>
      <c r="H11" s="2"/>
      <c r="I11" s="2"/>
      <c r="J11" s="2"/>
      <c r="K11" s="2"/>
      <c r="L11" s="2"/>
      <c r="M11" s="2"/>
      <c r="N11" s="2"/>
    </row>
    <row r="12" spans="2:14" s="16" customFormat="1" ht="21" customHeight="1">
      <c r="B12" t="s">
        <v>179</v>
      </c>
      <c r="C12" s="25"/>
      <c r="D12" s="2"/>
      <c r="E12" s="2"/>
      <c r="F12" s="2"/>
      <c r="G12" s="2"/>
      <c r="H12" s="2"/>
      <c r="I12" s="2"/>
      <c r="J12" s="2"/>
      <c r="K12" s="2"/>
      <c r="L12" s="2"/>
      <c r="M12" s="2"/>
      <c r="N12" s="2"/>
    </row>
    <row r="13" spans="2:14" s="16" customFormat="1" ht="21" customHeight="1">
      <c r="B13" t="s">
        <v>1034</v>
      </c>
      <c r="C13" s="25"/>
      <c r="D13" s="2"/>
      <c r="E13" s="2"/>
      <c r="F13" s="2"/>
      <c r="G13" s="2"/>
      <c r="H13" s="2"/>
      <c r="I13" s="2"/>
      <c r="J13" s="2"/>
      <c r="K13" s="2"/>
      <c r="L13" s="2"/>
      <c r="M13" s="2"/>
      <c r="N13" s="2"/>
    </row>
    <row r="14" spans="2:14" s="16" customFormat="1" ht="21" customHeight="1">
      <c r="B14" t="s">
        <v>146</v>
      </c>
      <c r="C14" s="25"/>
      <c r="D14" s="2"/>
      <c r="E14" s="2"/>
      <c r="F14" s="2"/>
      <c r="G14" s="2"/>
      <c r="H14" s="2"/>
      <c r="I14" s="2"/>
      <c r="J14" s="2"/>
      <c r="K14" s="2"/>
      <c r="L14" s="2"/>
      <c r="M14" s="2"/>
      <c r="N14" s="2"/>
    </row>
    <row r="15" spans="2:14" s="16" customFormat="1" ht="21" customHeight="1">
      <c r="B15" t="s">
        <v>149</v>
      </c>
      <c r="C15" s="25"/>
      <c r="D15" s="2"/>
      <c r="E15" s="2"/>
      <c r="F15" s="2"/>
      <c r="G15" s="2"/>
      <c r="H15" s="2"/>
      <c r="I15" s="2"/>
      <c r="J15" s="2"/>
      <c r="K15" s="2"/>
      <c r="L15" s="2"/>
      <c r="M15" s="2"/>
      <c r="N15" s="2"/>
    </row>
    <row r="16" spans="2:14" s="16" customFormat="1" ht="21" customHeight="1">
      <c r="B16" t="s">
        <v>206</v>
      </c>
      <c r="C16" s="25"/>
      <c r="D16" s="2"/>
      <c r="E16" s="2"/>
      <c r="F16" s="2"/>
      <c r="G16" s="2"/>
      <c r="H16" s="2"/>
      <c r="I16" s="2"/>
      <c r="J16" s="2"/>
      <c r="K16" s="2"/>
      <c r="L16" s="2"/>
      <c r="M16" s="2"/>
      <c r="N16" s="2"/>
    </row>
    <row r="17" spans="2:14" s="16" customFormat="1" ht="21" customHeight="1">
      <c r="B17" t="s">
        <v>1035</v>
      </c>
      <c r="C17" s="25"/>
      <c r="D17" s="2"/>
      <c r="E17" s="2"/>
      <c r="F17" s="2"/>
      <c r="G17" s="2"/>
      <c r="H17" s="2"/>
      <c r="I17" s="2"/>
      <c r="J17" s="2"/>
      <c r="K17" s="2"/>
      <c r="L17" s="2"/>
      <c r="M17" s="2"/>
      <c r="N17" s="2"/>
    </row>
    <row r="18" spans="2:14" s="16" customFormat="1" ht="21" customHeight="1">
      <c r="B18" t="s">
        <v>889</v>
      </c>
      <c r="C18" s="25"/>
      <c r="D18" s="2"/>
      <c r="E18" s="2"/>
      <c r="F18" s="2"/>
      <c r="G18" s="2"/>
      <c r="H18" s="2"/>
      <c r="I18" s="2"/>
      <c r="J18" s="2"/>
      <c r="K18" s="2"/>
      <c r="L18" s="2"/>
      <c r="M18" s="2"/>
      <c r="N18" s="2"/>
    </row>
    <row r="19" spans="2:14" s="16" customFormat="1" ht="21" customHeight="1">
      <c r="B19" t="s">
        <v>319</v>
      </c>
      <c r="C19" s="25"/>
      <c r="D19" s="2"/>
      <c r="E19" s="2"/>
      <c r="F19" s="2"/>
      <c r="G19" s="2"/>
      <c r="H19" s="2"/>
      <c r="I19" s="2"/>
      <c r="J19" s="2"/>
      <c r="K19" s="2"/>
      <c r="L19" s="2"/>
      <c r="M19" s="2"/>
      <c r="N19" s="2"/>
    </row>
    <row r="20" spans="2:14" s="16" customFormat="1" ht="21" customHeight="1">
      <c r="B20" t="s">
        <v>156</v>
      </c>
      <c r="C20" s="25"/>
      <c r="D20" s="2"/>
      <c r="E20" s="2"/>
      <c r="F20" s="2"/>
      <c r="G20" s="2"/>
      <c r="H20" s="2"/>
      <c r="I20" s="2"/>
      <c r="J20" s="2"/>
      <c r="K20" s="2"/>
      <c r="L20" s="2"/>
      <c r="M20" s="2"/>
      <c r="N20" s="2"/>
    </row>
    <row r="21" spans="2:14" s="16" customFormat="1" ht="29.25" thickBot="1">
      <c r="B21" s="3" t="s">
        <v>1036</v>
      </c>
      <c r="C21" s="25"/>
      <c r="D21" s="2"/>
      <c r="E21" s="2"/>
      <c r="F21" s="2"/>
      <c r="G21" s="2"/>
      <c r="H21" s="2"/>
      <c r="I21" s="2"/>
      <c r="J21" s="2"/>
      <c r="K21" s="2"/>
      <c r="L21" s="2"/>
      <c r="M21" s="2"/>
      <c r="N21" s="2"/>
    </row>
    <row r="22" spans="2:14" ht="21" hidden="1" customHeight="1">
      <c r="B22"/>
    </row>
    <row r="23" spans="2:14" ht="21" customHeight="1">
      <c r="B23" t="s">
        <v>47</v>
      </c>
    </row>
    <row r="24" spans="2:14" ht="21" customHeight="1">
      <c r="B24" t="s">
        <v>74</v>
      </c>
    </row>
    <row r="25" spans="2:14" ht="21" customHeight="1">
      <c r="B25" t="s">
        <v>84</v>
      </c>
    </row>
    <row r="26" spans="2:14" ht="21" customHeight="1">
      <c r="B26" t="s">
        <v>1033</v>
      </c>
    </row>
    <row r="27" spans="2:14" ht="21" customHeight="1">
      <c r="B27" t="s">
        <v>134</v>
      </c>
    </row>
    <row r="28" spans="2:14" ht="21" customHeight="1">
      <c r="B28" t="s">
        <v>1034</v>
      </c>
    </row>
    <row r="29" spans="2:14" s="16" customFormat="1" ht="21" customHeight="1">
      <c r="B29" t="s">
        <v>146</v>
      </c>
      <c r="C29" s="25"/>
      <c r="D29" s="2"/>
      <c r="E29" s="2"/>
      <c r="F29" s="2"/>
      <c r="G29" s="2"/>
      <c r="H29" s="2"/>
      <c r="I29" s="2"/>
      <c r="J29" s="2"/>
      <c r="K29" s="2"/>
      <c r="L29" s="2"/>
      <c r="M29" s="2"/>
      <c r="N29" s="2"/>
    </row>
    <row r="30" spans="2:14" s="16" customFormat="1" ht="21" customHeight="1">
      <c r="B30" t="s">
        <v>149</v>
      </c>
      <c r="C30" s="25"/>
      <c r="D30" s="2"/>
      <c r="E30" s="2"/>
      <c r="F30" s="2"/>
      <c r="G30" s="2"/>
      <c r="H30" s="2"/>
      <c r="I30" s="2"/>
      <c r="J30" s="2"/>
      <c r="K30" s="2"/>
      <c r="L30" s="2"/>
      <c r="M30" s="2"/>
      <c r="N30" s="2"/>
    </row>
    <row r="31" spans="2:14" s="16" customFormat="1" ht="21" customHeight="1">
      <c r="B31" t="s">
        <v>206</v>
      </c>
      <c r="C31" s="25"/>
      <c r="D31" s="2"/>
      <c r="E31" s="2"/>
      <c r="F31" s="2"/>
      <c r="G31" s="2"/>
      <c r="H31" s="2"/>
      <c r="I31" s="2"/>
      <c r="J31" s="2"/>
      <c r="K31" s="2"/>
      <c r="L31" s="2"/>
      <c r="M31" s="2"/>
      <c r="N31" s="2"/>
    </row>
    <row r="32" spans="2:14" s="16" customFormat="1" ht="21" customHeight="1">
      <c r="B32" t="s">
        <v>1035</v>
      </c>
      <c r="C32" s="25"/>
      <c r="D32" s="2"/>
      <c r="E32" s="2"/>
      <c r="F32" s="2"/>
      <c r="G32" s="2"/>
      <c r="H32" s="2"/>
      <c r="I32" s="2"/>
      <c r="J32" s="2"/>
      <c r="K32" s="2"/>
      <c r="L32" s="2"/>
      <c r="M32" s="2"/>
      <c r="N32" s="2"/>
    </row>
    <row r="33" spans="2:14" s="16" customFormat="1" ht="21" customHeight="1">
      <c r="B33" t="s">
        <v>889</v>
      </c>
      <c r="C33" s="25"/>
      <c r="D33" s="2"/>
      <c r="E33" s="2"/>
      <c r="F33" s="2"/>
      <c r="G33" s="2"/>
      <c r="H33" s="2"/>
      <c r="I33" s="2"/>
      <c r="J33" s="2"/>
      <c r="K33" s="2"/>
      <c r="L33" s="2"/>
      <c r="M33" s="2"/>
      <c r="N33" s="2"/>
    </row>
    <row r="34" spans="2:14" s="16" customFormat="1" ht="21" customHeight="1">
      <c r="B34" t="s">
        <v>319</v>
      </c>
      <c r="C34" s="25"/>
      <c r="D34" s="2"/>
      <c r="E34" s="2"/>
      <c r="F34" s="2"/>
      <c r="G34" s="2"/>
      <c r="H34" s="2"/>
      <c r="I34" s="2"/>
      <c r="J34" s="2"/>
      <c r="K34" s="2"/>
      <c r="L34" s="2"/>
      <c r="M34" s="2"/>
      <c r="N34" s="2"/>
    </row>
    <row r="35" spans="2:14" s="16" customFormat="1" ht="21" customHeight="1">
      <c r="B35" t="s">
        <v>156</v>
      </c>
      <c r="C35" s="25"/>
      <c r="D35" s="2"/>
      <c r="E35" s="2"/>
      <c r="F35" s="2"/>
      <c r="G35" s="2"/>
      <c r="H35" s="2"/>
      <c r="I35" s="2"/>
      <c r="J35" s="2"/>
      <c r="K35" s="2"/>
      <c r="L35" s="2"/>
      <c r="M35" s="2"/>
      <c r="N35" s="2"/>
    </row>
    <row r="36" spans="2:14" s="16" customFormat="1" ht="29.25" thickBot="1">
      <c r="B36" s="3" t="s">
        <v>1037</v>
      </c>
      <c r="C36" s="25"/>
      <c r="D36" s="2"/>
      <c r="E36" s="2"/>
      <c r="F36" s="2"/>
      <c r="G36" s="2"/>
      <c r="H36" s="2"/>
      <c r="I36" s="2"/>
      <c r="J36" s="2"/>
      <c r="K36" s="2"/>
      <c r="L36" s="2"/>
      <c r="M36" s="2"/>
      <c r="N36" s="2"/>
    </row>
    <row r="37" spans="2:14" s="16" customFormat="1" ht="21" hidden="1" customHeight="1">
      <c r="B37"/>
      <c r="C37" s="25"/>
      <c r="D37" s="2"/>
      <c r="E37" s="2"/>
      <c r="F37" s="2"/>
      <c r="G37" s="2"/>
      <c r="H37" s="2"/>
      <c r="I37" s="2"/>
      <c r="J37" s="2"/>
      <c r="K37" s="2"/>
      <c r="L37" s="2"/>
      <c r="M37" s="2"/>
      <c r="N37" s="2"/>
    </row>
    <row r="38" spans="2:14" s="16" customFormat="1" ht="21" customHeight="1">
      <c r="B38" t="s">
        <v>85</v>
      </c>
      <c r="C38" s="25"/>
      <c r="D38" s="2"/>
      <c r="E38" s="2"/>
      <c r="F38" s="2"/>
      <c r="G38" s="2"/>
      <c r="H38" s="2"/>
      <c r="I38" s="2"/>
      <c r="J38" s="2"/>
      <c r="K38" s="2"/>
      <c r="L38" s="2"/>
      <c r="M38" s="2"/>
      <c r="N38" s="2"/>
    </row>
    <row r="39" spans="2:14" ht="21" customHeight="1">
      <c r="B39" t="s">
        <v>75</v>
      </c>
    </row>
    <row r="40" spans="2:14" s="16" customFormat="1" ht="21" customHeight="1">
      <c r="B40" t="s">
        <v>47</v>
      </c>
      <c r="C40" s="25"/>
      <c r="D40" s="2"/>
      <c r="E40" s="2"/>
      <c r="F40" s="2"/>
      <c r="G40" s="2"/>
      <c r="H40" s="2"/>
      <c r="I40" s="2"/>
      <c r="J40" s="2"/>
      <c r="K40" s="2"/>
      <c r="L40" s="2"/>
      <c r="M40" s="2"/>
      <c r="N40" s="2"/>
    </row>
    <row r="41" spans="2:14" ht="21" customHeight="1">
      <c r="B41" t="s">
        <v>168</v>
      </c>
    </row>
    <row r="42" spans="2:14" s="16" customFormat="1" ht="21" customHeight="1">
      <c r="B42" t="s">
        <v>134</v>
      </c>
      <c r="C42" s="25"/>
      <c r="D42" s="2"/>
      <c r="E42" s="2"/>
      <c r="F42" s="2"/>
      <c r="G42" s="2"/>
      <c r="H42" s="2"/>
      <c r="I42" s="2"/>
      <c r="J42" s="2"/>
      <c r="K42" s="2"/>
      <c r="L42" s="2"/>
      <c r="M42" s="2"/>
      <c r="N42" s="2"/>
    </row>
    <row r="43" spans="2:14" s="16" customFormat="1" ht="21" customHeight="1">
      <c r="B43" t="s">
        <v>74</v>
      </c>
      <c r="C43" s="25"/>
      <c r="D43" s="2"/>
      <c r="E43" s="2"/>
      <c r="F43" s="2"/>
      <c r="G43" s="2"/>
      <c r="H43" s="2"/>
      <c r="I43" s="2"/>
      <c r="J43" s="2"/>
      <c r="K43" s="2"/>
      <c r="L43" s="2"/>
      <c r="M43" s="2"/>
      <c r="N43" s="2"/>
    </row>
    <row r="44" spans="2:14" s="16" customFormat="1" ht="21" customHeight="1">
      <c r="B44" t="s">
        <v>262</v>
      </c>
      <c r="C44" s="25"/>
      <c r="D44" s="2"/>
      <c r="E44" s="2"/>
      <c r="F44" s="2"/>
      <c r="G44" s="2"/>
      <c r="H44" s="2"/>
      <c r="I44" s="2"/>
      <c r="J44" s="2"/>
      <c r="K44" s="2"/>
      <c r="L44" s="2"/>
      <c r="M44" s="2"/>
      <c r="N44" s="2"/>
    </row>
    <row r="45" spans="2:14" s="16" customFormat="1" ht="21" customHeight="1">
      <c r="B45" t="s">
        <v>775</v>
      </c>
      <c r="C45" s="25"/>
      <c r="D45" s="2"/>
      <c r="E45" s="2"/>
      <c r="F45" s="2"/>
      <c r="G45" s="2"/>
      <c r="H45" s="2"/>
      <c r="I45" s="2"/>
      <c r="J45" s="2"/>
      <c r="K45" s="2"/>
      <c r="L45" s="2"/>
      <c r="M45" s="2"/>
      <c r="N45" s="2"/>
    </row>
    <row r="46" spans="2:14" s="16" customFormat="1" ht="21" customHeight="1">
      <c r="B46" t="s">
        <v>1038</v>
      </c>
      <c r="C46" s="25"/>
      <c r="D46" s="2"/>
      <c r="E46" s="2"/>
      <c r="F46" s="2"/>
      <c r="G46" s="2"/>
      <c r="H46" s="2"/>
      <c r="I46" s="2"/>
      <c r="J46" s="2"/>
      <c r="K46" s="2"/>
      <c r="L46" s="2"/>
      <c r="M46" s="2"/>
      <c r="N46" s="2"/>
    </row>
    <row r="47" spans="2:14" s="16" customFormat="1" ht="21" customHeight="1">
      <c r="B47" t="s">
        <v>180</v>
      </c>
      <c r="C47" s="25"/>
      <c r="D47" s="2"/>
      <c r="E47" s="2"/>
      <c r="F47" s="2"/>
      <c r="G47" s="2"/>
      <c r="H47" s="2"/>
      <c r="I47" s="2"/>
      <c r="J47" s="2"/>
      <c r="K47" s="2"/>
      <c r="L47" s="2"/>
      <c r="M47" s="2"/>
      <c r="N47" s="2"/>
    </row>
    <row r="48" spans="2:14" s="16" customFormat="1" ht="21" customHeight="1">
      <c r="B48" t="s">
        <v>1039</v>
      </c>
      <c r="C48" s="25"/>
      <c r="D48" s="2"/>
      <c r="E48" s="2"/>
      <c r="F48" s="2"/>
      <c r="G48" s="2"/>
      <c r="H48" s="2"/>
      <c r="I48" s="2"/>
      <c r="J48" s="2"/>
      <c r="K48" s="2"/>
      <c r="L48" s="2"/>
      <c r="M48" s="2"/>
      <c r="N48" s="2"/>
    </row>
    <row r="49" spans="2:14" s="16" customFormat="1" ht="21" customHeight="1">
      <c r="B49" t="s">
        <v>1040</v>
      </c>
      <c r="C49" s="25"/>
      <c r="D49" s="2"/>
      <c r="E49" s="2"/>
      <c r="F49" s="2"/>
      <c r="G49" s="2"/>
      <c r="H49" s="2"/>
      <c r="I49" s="2"/>
      <c r="J49" s="2"/>
      <c r="K49" s="2"/>
      <c r="L49" s="2"/>
      <c r="M49" s="2"/>
      <c r="N49" s="2"/>
    </row>
    <row r="50" spans="2:14" s="16" customFormat="1" ht="21" customHeight="1">
      <c r="B50" s="1" t="s">
        <v>93</v>
      </c>
      <c r="C50" s="25"/>
      <c r="D50" s="2"/>
      <c r="E50" s="2"/>
      <c r="F50" s="2"/>
      <c r="G50" s="2"/>
      <c r="H50" s="2"/>
      <c r="I50" s="2"/>
      <c r="J50" s="2"/>
      <c r="K50" s="2"/>
      <c r="L50" s="2"/>
      <c r="M50" s="2"/>
      <c r="N50" s="2"/>
    </row>
    <row r="51" spans="2:14" s="16" customFormat="1" ht="21" customHeight="1">
      <c r="B51" t="s">
        <v>156</v>
      </c>
      <c r="C51" s="25"/>
      <c r="D51" s="2"/>
      <c r="E51" s="2"/>
      <c r="F51" s="2"/>
      <c r="G51" s="2"/>
      <c r="H51" s="2"/>
      <c r="I51" s="2"/>
      <c r="J51" s="2"/>
      <c r="K51" s="2"/>
      <c r="L51" s="2"/>
      <c r="M51" s="2"/>
      <c r="N51" s="2"/>
    </row>
    <row r="52" spans="2:14" s="16" customFormat="1" ht="29.25" thickBot="1">
      <c r="B52" s="3" t="s">
        <v>1041</v>
      </c>
      <c r="C52" s="25"/>
      <c r="D52" s="2"/>
      <c r="E52" s="2"/>
      <c r="F52" s="2"/>
      <c r="G52" s="2"/>
      <c r="H52" s="2"/>
      <c r="I52" s="2"/>
      <c r="J52" s="2"/>
      <c r="K52" s="2"/>
      <c r="L52" s="2"/>
      <c r="M52" s="2"/>
      <c r="N52" s="2"/>
    </row>
    <row r="53" spans="2:14" s="16" customFormat="1" ht="21" customHeight="1">
      <c r="B53">
        <v>1</v>
      </c>
      <c r="C53" s="25"/>
      <c r="D53" s="2"/>
      <c r="E53" s="2"/>
      <c r="F53" s="2"/>
      <c r="G53" s="2"/>
      <c r="H53" s="2"/>
      <c r="I53" s="2"/>
      <c r="J53" s="2"/>
      <c r="K53" s="2"/>
      <c r="L53" s="2"/>
      <c r="M53" s="2"/>
      <c r="N53" s="2"/>
    </row>
    <row r="54" spans="2:14" s="16" customFormat="1" ht="21" customHeight="1">
      <c r="B54">
        <v>2</v>
      </c>
      <c r="C54" s="25"/>
      <c r="D54" s="2"/>
      <c r="E54" s="2"/>
      <c r="F54" s="2"/>
      <c r="G54" s="2"/>
      <c r="H54" s="2"/>
      <c r="I54" s="2"/>
      <c r="J54" s="2"/>
      <c r="K54" s="2"/>
      <c r="L54" s="2"/>
      <c r="M54" s="2"/>
      <c r="N54" s="2"/>
    </row>
    <row r="55" spans="2:14" s="16" customFormat="1" ht="21" customHeight="1">
      <c r="B55">
        <v>3</v>
      </c>
      <c r="C55" s="25"/>
      <c r="D55" s="2"/>
      <c r="E55" s="2"/>
      <c r="F55" s="2"/>
      <c r="G55" s="2"/>
      <c r="H55" s="2"/>
      <c r="I55" s="2"/>
      <c r="J55" s="2"/>
      <c r="K55" s="2"/>
      <c r="L55" s="2"/>
      <c r="M55" s="2"/>
      <c r="N55" s="2"/>
    </row>
    <row r="56" spans="2:14" s="16" customFormat="1" ht="21" customHeight="1">
      <c r="B56">
        <v>4</v>
      </c>
      <c r="C56" s="25"/>
      <c r="D56" s="2"/>
      <c r="E56" s="2"/>
      <c r="F56" s="2"/>
      <c r="G56" s="2"/>
      <c r="H56" s="2"/>
      <c r="I56" s="2"/>
      <c r="J56" s="2"/>
      <c r="K56" s="2"/>
      <c r="L56" s="2"/>
      <c r="M56" s="2"/>
      <c r="N56" s="2"/>
    </row>
    <row r="57" spans="2:14" s="16" customFormat="1" ht="21" customHeight="1">
      <c r="B57">
        <v>5</v>
      </c>
      <c r="C57" s="25"/>
      <c r="D57" s="2"/>
      <c r="E57" s="2"/>
      <c r="F57" s="2"/>
      <c r="G57" s="2"/>
      <c r="H57" s="2"/>
      <c r="I57" s="2"/>
      <c r="J57" s="2"/>
      <c r="K57" s="2"/>
      <c r="L57" s="2"/>
      <c r="M57" s="2"/>
      <c r="N57" s="2"/>
    </row>
    <row r="58" spans="2:14" s="16" customFormat="1" ht="21" customHeight="1">
      <c r="B58">
        <v>6</v>
      </c>
      <c r="C58" s="25"/>
      <c r="D58" s="2"/>
      <c r="E58" s="2"/>
      <c r="F58" s="2"/>
      <c r="G58" s="2"/>
      <c r="H58" s="2"/>
      <c r="I58" s="2"/>
      <c r="J58" s="2"/>
      <c r="K58" s="2"/>
      <c r="L58" s="2"/>
      <c r="M58" s="2"/>
      <c r="N58" s="2"/>
    </row>
    <row r="59" spans="2:14" s="16" customFormat="1" ht="21" customHeight="1">
      <c r="B59">
        <v>7</v>
      </c>
      <c r="C59" s="25"/>
      <c r="D59" s="2"/>
      <c r="E59" s="2"/>
      <c r="F59" s="2"/>
      <c r="G59" s="2"/>
      <c r="H59" s="2"/>
      <c r="I59" s="2"/>
      <c r="J59" s="2"/>
      <c r="K59" s="2"/>
      <c r="L59" s="2"/>
      <c r="M59" s="2"/>
      <c r="N59" s="2"/>
    </row>
    <row r="60" spans="2:14" s="16" customFormat="1" ht="21" customHeight="1">
      <c r="B60">
        <v>8</v>
      </c>
      <c r="C60" s="25"/>
      <c r="D60" s="2"/>
      <c r="E60" s="2"/>
      <c r="F60" s="2"/>
      <c r="G60" s="2"/>
      <c r="H60" s="2"/>
      <c r="I60" s="2"/>
      <c r="J60" s="2"/>
      <c r="K60" s="2"/>
      <c r="L60" s="2"/>
      <c r="M60" s="2"/>
      <c r="N60" s="2"/>
    </row>
    <row r="61" spans="2:14" s="16" customFormat="1" ht="21" customHeight="1">
      <c r="B61">
        <v>9</v>
      </c>
      <c r="C61" s="25"/>
      <c r="D61" s="2"/>
      <c r="E61" s="2"/>
      <c r="F61" s="2"/>
      <c r="G61" s="2"/>
      <c r="H61" s="2"/>
      <c r="I61" s="2"/>
      <c r="J61" s="2"/>
      <c r="K61" s="2"/>
      <c r="L61" s="2"/>
      <c r="M61" s="2"/>
      <c r="N61" s="2"/>
    </row>
    <row r="62" spans="2:14" s="16" customFormat="1" ht="21" customHeight="1">
      <c r="B62">
        <v>10</v>
      </c>
      <c r="C62" s="25"/>
      <c r="D62" s="2"/>
      <c r="E62" s="2"/>
      <c r="F62" s="2"/>
      <c r="G62" s="2"/>
      <c r="H62" s="2"/>
      <c r="I62" s="2"/>
      <c r="J62" s="2"/>
      <c r="K62" s="2"/>
      <c r="L62" s="2"/>
      <c r="M62" s="2"/>
      <c r="N62" s="2"/>
    </row>
    <row r="63" spans="2:14" s="16" customFormat="1" ht="21" customHeight="1">
      <c r="B63">
        <v>11</v>
      </c>
      <c r="C63" s="25"/>
      <c r="D63" s="2"/>
      <c r="E63" s="2"/>
      <c r="F63" s="2"/>
      <c r="G63" s="2"/>
      <c r="H63" s="2"/>
      <c r="I63" s="2"/>
      <c r="J63" s="2"/>
      <c r="K63" s="2"/>
      <c r="L63" s="2"/>
      <c r="M63" s="2"/>
      <c r="N63" s="2"/>
    </row>
    <row r="64" spans="2:14" s="16" customFormat="1" ht="21" customHeight="1">
      <c r="B64">
        <v>12</v>
      </c>
      <c r="C64" s="25"/>
      <c r="D64" s="2"/>
      <c r="E64" s="2"/>
      <c r="F64" s="2"/>
      <c r="G64" s="2"/>
      <c r="H64" s="2"/>
      <c r="I64" s="2"/>
      <c r="J64" s="2"/>
      <c r="K64" s="2"/>
      <c r="L64" s="2"/>
      <c r="M64" s="2"/>
      <c r="N64" s="2"/>
    </row>
    <row r="65" spans="2:14" s="16" customFormat="1" ht="29.25" thickBot="1">
      <c r="B65" s="3" t="s">
        <v>1042</v>
      </c>
      <c r="C65" s="25"/>
      <c r="D65" s="2"/>
      <c r="E65" s="2"/>
      <c r="F65" s="2"/>
      <c r="G65" s="2"/>
      <c r="H65" s="2"/>
      <c r="I65" s="2"/>
      <c r="J65" s="2"/>
      <c r="K65" s="2"/>
      <c r="L65" s="2"/>
      <c r="M65" s="2"/>
      <c r="N65" s="2"/>
    </row>
    <row r="66" spans="2:14" s="16" customFormat="1" ht="21" hidden="1" customHeight="1">
      <c r="B66"/>
      <c r="C66" s="25"/>
      <c r="D66" s="2"/>
      <c r="E66" s="2"/>
      <c r="F66" s="2"/>
      <c r="G66" s="2"/>
      <c r="H66" s="2"/>
      <c r="I66" s="2"/>
      <c r="J66" s="2"/>
      <c r="K66" s="2"/>
      <c r="L66" s="2"/>
      <c r="M66" s="2"/>
      <c r="N66" s="2"/>
    </row>
    <row r="67" spans="2:14" s="16" customFormat="1" ht="21" customHeight="1">
      <c r="B67" t="s">
        <v>71</v>
      </c>
      <c r="C67" s="25"/>
      <c r="D67" s="2"/>
      <c r="E67" s="2"/>
      <c r="F67" s="2"/>
      <c r="G67" s="2"/>
      <c r="H67" s="2"/>
      <c r="I67" s="2"/>
      <c r="J67" s="2"/>
      <c r="K67" s="2"/>
      <c r="L67" s="2"/>
      <c r="M67" s="2"/>
      <c r="N67" s="2"/>
    </row>
    <row r="68" spans="2:14" s="16" customFormat="1" ht="21" customHeight="1">
      <c r="B68" t="s">
        <v>111</v>
      </c>
      <c r="C68" s="25"/>
      <c r="D68" s="2"/>
      <c r="E68" s="2"/>
      <c r="F68" s="2"/>
      <c r="G68" s="2"/>
      <c r="H68" s="2"/>
      <c r="I68" s="2"/>
      <c r="J68" s="2"/>
      <c r="K68" s="2"/>
      <c r="L68" s="2"/>
      <c r="M68" s="2"/>
      <c r="N68" s="2"/>
    </row>
    <row r="69" spans="2:14" s="16" customFormat="1" ht="29.25" thickBot="1">
      <c r="B69" s="3" t="s">
        <v>232</v>
      </c>
      <c r="C69" s="25"/>
      <c r="D69" s="2"/>
      <c r="E69" s="2"/>
      <c r="F69" s="2"/>
      <c r="G69" s="2"/>
      <c r="H69" s="2"/>
      <c r="I69" s="2"/>
      <c r="J69" s="2"/>
      <c r="K69" s="2"/>
      <c r="L69" s="2"/>
      <c r="M69" s="2"/>
      <c r="N69" s="2"/>
    </row>
    <row r="70" spans="2:14" ht="21" customHeight="1">
      <c r="B70" t="s">
        <v>234</v>
      </c>
    </row>
    <row r="71" spans="2:14" ht="21" customHeight="1">
      <c r="B71" t="s">
        <v>404</v>
      </c>
    </row>
    <row r="72" spans="2:14" ht="21" customHeight="1">
      <c r="B72" t="s">
        <v>405</v>
      </c>
    </row>
    <row r="73" spans="2:14" ht="21" customHeight="1">
      <c r="B73" t="s">
        <v>406</v>
      </c>
    </row>
    <row r="74" spans="2:14" ht="29.25" thickBot="1">
      <c r="B74" s="3" t="s">
        <v>237</v>
      </c>
    </row>
    <row r="75" spans="2:14" ht="21" customHeight="1">
      <c r="B75" t="s">
        <v>407</v>
      </c>
    </row>
    <row r="76" spans="2:14" ht="21" customHeight="1">
      <c r="B76" t="s">
        <v>408</v>
      </c>
    </row>
    <row r="77" spans="2:14" ht="21" customHeight="1">
      <c r="B77" t="s">
        <v>409</v>
      </c>
    </row>
  </sheetData>
  <sheetProtection insertRows="0" deleteRows="0"/>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sheetViews>
  <sheetFormatPr defaultColWidth="9.125" defaultRowHeight="21" customHeight="1"/>
  <cols>
    <col min="1" max="1" width="9.125" style="2"/>
    <col min="2" max="2" width="42.875" style="2" customWidth="1"/>
    <col min="3" max="3" width="42.875" style="2" hidden="1" customWidth="1"/>
    <col min="4" max="4" width="9.125" style="2" hidden="1" customWidth="1"/>
    <col min="5" max="6" width="23" style="2" hidden="1" customWidth="1"/>
    <col min="7" max="7" width="21.625" style="2" hidden="1" customWidth="1"/>
    <col min="8" max="8" width="54.875" style="2" hidden="1" customWidth="1"/>
    <col min="9" max="10" width="50.375" style="2" hidden="1" customWidth="1"/>
    <col min="11" max="11" width="47.375" style="2" hidden="1" customWidth="1"/>
    <col min="12" max="12" width="28.625" style="2" customWidth="1"/>
    <col min="13" max="13" width="21" style="2" customWidth="1"/>
    <col min="14" max="16384" width="9.125" style="2"/>
  </cols>
  <sheetData>
    <row r="2" spans="2:12" ht="47.25" thickBot="1">
      <c r="B2" s="14" t="s">
        <v>1043</v>
      </c>
      <c r="C2" s="14"/>
      <c r="D2" s="14"/>
      <c r="E2" s="14"/>
      <c r="F2" s="14"/>
      <c r="G2" s="14"/>
      <c r="H2" s="14"/>
      <c r="I2" s="14"/>
      <c r="J2" s="14"/>
      <c r="K2" s="14"/>
      <c r="L2" s="14"/>
    </row>
    <row r="4" spans="2:12" ht="21" customHeight="1">
      <c r="B4" s="2" t="s">
        <v>1044</v>
      </c>
    </row>
    <row r="6" spans="2:12" ht="15">
      <c r="B6" t="s">
        <v>1</v>
      </c>
      <c r="C6" t="s">
        <v>2</v>
      </c>
      <c r="D6" t="s">
        <v>3</v>
      </c>
      <c r="E6" t="s">
        <v>4</v>
      </c>
      <c r="F6" t="s">
        <v>5</v>
      </c>
      <c r="G6" t="s">
        <v>47</v>
      </c>
      <c r="H6" t="s">
        <v>48</v>
      </c>
      <c r="I6" t="s">
        <v>883</v>
      </c>
      <c r="J6" t="s">
        <v>884</v>
      </c>
      <c r="K6" t="s">
        <v>1035</v>
      </c>
      <c r="L6" t="s">
        <v>6</v>
      </c>
    </row>
    <row r="7" spans="2:12" ht="29.25" thickBot="1">
      <c r="B7" s="3" t="s">
        <v>1045</v>
      </c>
      <c r="C7" s="3" t="s">
        <v>71</v>
      </c>
      <c r="D7" s="3"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3"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3" t="str">
        <f>IF(Table_Policy[[#This Row],[Header]]="Yes","",IF(Table_Policy[[#This Row],[Property]]&lt;&gt;"",SUBSTITUTE(Table_Policy[[#This Row],[Type]]," ","")&amp;SUBSTITUTE(Table_Policy[[#This Row],[Property]]," ",""),""))</f>
        <v/>
      </c>
      <c r="G7" s="3"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3" t="str">
        <f>IF(OR(Table_Policy[[#This Row],[Header]]="Yes",Table_Policy[[#This Row],[Text]]=""),"",IF(OR(Table_Policy[[#This Row],[Text]]="true",Table_Policy[[#This Row],[Text]]="false",ISNUMBER(Table_Policy[[#This Row],[Text]])),Table_Policy[[#This Row],[Text]],""""&amp;Table_Policy[[#This Row],[Text]]&amp;""""))</f>
        <v/>
      </c>
      <c r="I7" s="3"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3" t="str">
        <f ca="1">SUBSTITUTE(SUBSTITUTE(SUBSTITUTE(SUBSTITUTE(SUBSTITUTE(SUBSTITUTE(SUBSTITUTE(SUBSTITUTE(
TRIM(CLEAN(Table_Policy[[#This Row],[Quote]])),
" {","{"),
"{ ","{"),
" }","}"),
"} ","}"),
" [","["),
"[ ","["),
" ]","]"),
"] ","]")</f>
        <v>"Policy":{</v>
      </c>
      <c r="K7" s="3" t="str">
        <f>IF(Table_Policy[[#This Row],[Header]]="Yes","",IF(Table_Policy[[#This Row],[Property]]&lt;&gt;"",Table_Policy[[#This Row],[Key]]&amp;"="&amp;SUBSTITUTE(SUBSTITUTE(Table_Policy[[#This Row],[Text]],"&amp;","%26")," ","%20"),""))</f>
        <v/>
      </c>
      <c r="L7" s="3"/>
    </row>
    <row r="8" spans="2:12" s="15" customFormat="1" ht="21" hidden="1" customHeight="1">
      <c r="B8" s="8"/>
      <c r="C8" s="8"/>
      <c r="D8"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8" t="str">
        <f>IF(Table_Policy[[#This Row],[Header]]="Yes","",IF(Table_Policy[[#This Row],[Property]]&lt;&gt;"",SUBSTITUTE(Table_Policy[[#This Row],[Type]]," ","")&amp;SUBSTITUTE(Table_Policy[[#This Row],[Property]]," ",""),""))</f>
        <v/>
      </c>
      <c r="G8"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8" t="str">
        <f ca="1">IF(OR(Table_Policy[[#This Row],[Header]]="Yes",Table_Policy[[#This Row],[Text]]=""),"",IF(OR(Table_Policy[[#This Row],[Text]]="true",Table_Policy[[#This Row],[Text]]="false",ISNUMBER(Table_Policy[[#This Row],[Text]])),Table_Policy[[#This Row],[Text]],""""&amp;Table_Policy[[#This Row],[Text]]&amp;""""))</f>
        <v/>
      </c>
      <c r="I8"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8" t="str">
        <f ca="1">SUBSTITUTE(SUBSTITUTE(SUBSTITUTE(SUBSTITUTE(SUBSTITUTE(SUBSTITUTE(SUBSTITUTE(SUBSTITUTE(
TRIM(CLEAN(Table_Policy[[#This Row],[Quote]])),
" {","{"),
"{ ","{"),
" }","}"),
"} ","}"),
" [","["),
"[ ","["),
" ]","]"),
"] ","]")</f>
        <v/>
      </c>
      <c r="K8" s="8" t="str">
        <f>IF(Table_Policy[[#This Row],[Header]]="Yes","",IF(Table_Policy[[#This Row],[Property]]&lt;&gt;"",Table_Policy[[#This Row],[Key]]&amp;"="&amp;SUBSTITUTE(SUBSTITUTE(Table_Policy[[#This Row],[Text]],"&amp;","%26")," ","%20"),""))</f>
        <v/>
      </c>
      <c r="L8" s="27"/>
    </row>
    <row r="9" spans="2:12" s="15" customFormat="1" ht="21" customHeight="1">
      <c r="B9" s="8" t="s">
        <v>84</v>
      </c>
      <c r="C9" s="8"/>
      <c r="D9"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8" t="str">
        <f ca="1">IF(Table_Policy[[#This Row],[Header]]="Yes","",IF(Table_Policy[[#This Row],[Property]]&lt;&gt;"",SUBSTITUTE(Table_Policy[[#This Row],[Type]]," ","")&amp;SUBSTITUTE(Table_Policy[[#This Row],[Property]]," ",""),""))</f>
        <v>PolicyNumber</v>
      </c>
      <c r="G9"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08/08/2019</v>
      </c>
      <c r="H9" s="8" t="str">
        <f ca="1">IF(OR(Table_Policy[[#This Row],[Header]]="Yes",Table_Policy[[#This Row],[Text]]=""),"",IF(OR(Table_Policy[[#This Row],[Text]]="true",Table_Policy[[#This Row],[Text]]="false",ISNUMBER(Table_Policy[[#This Row],[Text]])),Table_Policy[[#This Row],[Text]],""""&amp;Table_Policy[[#This Row],[Text]]&amp;""""))</f>
        <v>"08/08/2019"</v>
      </c>
      <c r="I9"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"Number": "08/08/2019",</v>
      </c>
      <c r="J9" s="8" t="str">
        <f ca="1">SUBSTITUTE(SUBSTITUTE(SUBSTITUTE(SUBSTITUTE(SUBSTITUTE(SUBSTITUTE(SUBSTITUTE(SUBSTITUTE(
TRIM(CLEAN(Table_Policy[[#This Row],[Quote]])),
" {","{"),
"{ ","{"),
" }","}"),
"} ","}"),
" [","["),
"[ ","["),
" ]","]"),
"] ","]")</f>
        <v>"Number": "08/08/2019",</v>
      </c>
      <c r="K9" s="8" t="str">
        <f ca="1">IF(Table_Policy[[#This Row],[Header]]="Yes","",IF(Table_Policy[[#This Row],[Property]]&lt;&gt;"",Table_Policy[[#This Row],[Key]]&amp;"="&amp;SUBSTITUTE(SUBSTITUTE(Table_Policy[[#This Row],[Text]],"&amp;","%26")," ","%20"),""))</f>
        <v>number=08/08/2019</v>
      </c>
      <c r="L9" s="27" t="str">
        <f>'Question Sets'!G19</f>
        <v>08/08/2019</v>
      </c>
    </row>
    <row r="10" spans="2:12" s="15" customFormat="1" ht="21" customHeight="1">
      <c r="B10" s="8" t="s">
        <v>1046</v>
      </c>
      <c r="C10" s="8"/>
      <c r="D10"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8" t="str">
        <f ca="1">IF(Table_Policy[[#This Row],[Header]]="Yes","",IF(Table_Policy[[#This Row],[Property]]&lt;&gt;"",SUBSTITUTE(Table_Policy[[#This Row],[Type]]," ","")&amp;SUBSTITUTE(Table_Policy[[#This Row],[Property]]," ",""),""))</f>
        <v>PolicyIssueDate</v>
      </c>
      <c r="G10"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08/08/2019</v>
      </c>
      <c r="H10" s="8" t="str">
        <f ca="1">IF(OR(Table_Policy[[#This Row],[Header]]="Yes",Table_Policy[[#This Row],[Text]]=""),"",IF(OR(Table_Policy[[#This Row],[Text]]="true",Table_Policy[[#This Row],[Text]]="false",ISNUMBER(Table_Policy[[#This Row],[Text]])),Table_Policy[[#This Row],[Text]],""""&amp;Table_Policy[[#This Row],[Text]]&amp;""""))</f>
        <v>"08/08/2019"</v>
      </c>
      <c r="I10"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"IssueDate": "08/08/2019",</v>
      </c>
      <c r="J10" s="8" t="str">
        <f ca="1">SUBSTITUTE(SUBSTITUTE(SUBSTITUTE(SUBSTITUTE(SUBSTITUTE(SUBSTITUTE(SUBSTITUTE(SUBSTITUTE(
TRIM(CLEAN(Table_Policy[[#This Row],[Quote]])),
" {","{"),
"{ ","{"),
" }","}"),
"} ","}"),
" [","["),
"[ ","["),
" ]","]"),
"] ","]")</f>
        <v>"IssueDate": "08/08/2019",</v>
      </c>
      <c r="K10" s="8" t="str">
        <f ca="1">IF(Table_Policy[[#This Row],[Header]]="Yes","",IF(Table_Policy[[#This Row],[Property]]&lt;&gt;"",Table_Policy[[#This Row],[Key]]&amp;"="&amp;SUBSTITUTE(SUBSTITUTE(Table_Policy[[#This Row],[Text]],"&amp;","%26")," ","%20"),""))</f>
        <v>issueDate=08/08/2019</v>
      </c>
      <c r="L10" s="27" t="str">
        <f>'Question Sets'!G19</f>
        <v>08/08/2019</v>
      </c>
    </row>
    <row r="11" spans="2:12" s="15" customFormat="1" ht="21" customHeight="1">
      <c r="B11" s="8" t="s">
        <v>1047</v>
      </c>
      <c r="C11" s="8"/>
      <c r="D11"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8" t="str">
        <f ca="1">IF(Table_Policy[[#This Row],[Header]]="Yes","",IF(Table_Policy[[#This Row],[Property]]&lt;&gt;"",SUBSTITUTE(Table_Policy[[#This Row],[Type]]," ","")&amp;SUBSTITUTE(Table_Policy[[#This Row],[Property]]," ",""),""))</f>
        <v>PolicyPeriodFrom</v>
      </c>
      <c r="G11"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08/08/2019</v>
      </c>
      <c r="H11" s="8" t="str">
        <f ca="1">IF(OR(Table_Policy[[#This Row],[Header]]="Yes",Table_Policy[[#This Row],[Text]]=""),"",IF(OR(Table_Policy[[#This Row],[Text]]="true",Table_Policy[[#This Row],[Text]]="false",ISNUMBER(Table_Policy[[#This Row],[Text]])),Table_Policy[[#This Row],[Text]],""""&amp;Table_Policy[[#This Row],[Text]]&amp;""""))</f>
        <v>"08/08/2019"</v>
      </c>
      <c r="I11"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"PeriodFrom": "08/08/2019",</v>
      </c>
      <c r="J11" s="8" t="str">
        <f ca="1">SUBSTITUTE(SUBSTITUTE(SUBSTITUTE(SUBSTITUTE(SUBSTITUTE(SUBSTITUTE(SUBSTITUTE(SUBSTITUTE(
TRIM(CLEAN(Table_Policy[[#This Row],[Quote]])),
" {","{"),
"{ ","{"),
" }","}"),
"} ","}"),
" [","["),
"[ ","["),
" ]","]"),
"] ","]")</f>
        <v>"PeriodFrom": "08/08/2019",</v>
      </c>
      <c r="K11" s="8" t="str">
        <f ca="1">IF(Table_Policy[[#This Row],[Header]]="Yes","",IF(Table_Policy[[#This Row],[Property]]&lt;&gt;"",Table_Policy[[#This Row],[Key]]&amp;"="&amp;SUBSTITUTE(SUBSTITUTE(Table_Policy[[#This Row],[Text]],"&amp;","%26")," ","%20"),""))</f>
        <v>periodFrom=08/08/2019</v>
      </c>
      <c r="L11" s="27" t="str">
        <f>'Question Sets'!G19</f>
        <v>08/08/2019</v>
      </c>
    </row>
    <row r="12" spans="2:12" s="15" customFormat="1" ht="21" customHeight="1">
      <c r="B12" s="8" t="s">
        <v>1048</v>
      </c>
      <c r="C12" s="8"/>
      <c r="D12" s="8"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8"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8" t="str">
        <f ca="1">IF(Table_Policy[[#This Row],[Header]]="Yes","",IF(Table_Policy[[#This Row],[Property]]&lt;&gt;"",SUBSTITUTE(Table_Policy[[#This Row],[Type]]," ","")&amp;SUBSTITUTE(Table_Policy[[#This Row],[Property]]," ",""),""))</f>
        <v>PolicyPeriodTo</v>
      </c>
      <c r="G12" s="8"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08/08/2019</v>
      </c>
      <c r="H12" s="8" t="str">
        <f ca="1">IF(OR(Table_Policy[[#This Row],[Header]]="Yes",Table_Policy[[#This Row],[Text]]=""),"",IF(OR(Table_Policy[[#This Row],[Text]]="true",Table_Policy[[#This Row],[Text]]="false",ISNUMBER(Table_Policy[[#This Row],[Text]])),Table_Policy[[#This Row],[Text]],""""&amp;Table_Policy[[#This Row],[Text]]&amp;""""))</f>
        <v>"08/08/2019"</v>
      </c>
      <c r="I12" s="8"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"PeriodTo": "08/08/2019"
    }</v>
      </c>
      <c r="J12" s="8" t="str">
        <f ca="1">SUBSTITUTE(SUBSTITUTE(SUBSTITUTE(SUBSTITUTE(SUBSTITUTE(SUBSTITUTE(SUBSTITUTE(SUBSTITUTE(
TRIM(CLEAN(Table_Policy[[#This Row],[Quote]])),
" {","{"),
"{ ","{"),
" }","}"),
"} ","}"),
" [","["),
"[ ","["),
" ]","]"),
"] ","]")</f>
        <v>"PeriodTo": "08/08/2019"}</v>
      </c>
      <c r="K12" s="8" t="str">
        <f ca="1">IF(Table_Policy[[#This Row],[Header]]="Yes","",IF(Table_Policy[[#This Row],[Property]]&lt;&gt;"",Table_Policy[[#This Row],[Key]]&amp;"="&amp;SUBSTITUTE(SUBSTITUTE(Table_Policy[[#This Row],[Text]],"&amp;","%26")," ","%20"),""))</f>
        <v>periodTo=08/08/2019</v>
      </c>
      <c r="L12" s="48" t="str">
        <f>'Question Sets'!G19</f>
        <v>08/08/2019</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8"/>
  <sheetViews>
    <sheetView tabSelected="1" topLeftCell="G4" workbookViewId="0">
      <selection activeCell="H29" sqref="H29"/>
    </sheetView>
  </sheetViews>
  <sheetFormatPr defaultColWidth="9.125" defaultRowHeight="21" customHeight="1"/>
  <cols>
    <col min="1" max="1" width="9.125" style="2"/>
    <col min="2" max="2" width="41" style="2" customWidth="1"/>
    <col min="3" max="3" width="38.75" style="2" customWidth="1"/>
    <col min="4" max="4" width="14.375" style="2" customWidth="1"/>
    <col min="5" max="5" width="9.125" style="2"/>
    <col min="6" max="6" width="12.625" style="2" customWidth="1"/>
    <col min="7" max="7" width="255.625" style="2" customWidth="1"/>
    <col min="8" max="16384" width="9.125" style="2"/>
  </cols>
  <sheetData>
    <row r="2" spans="2:54" ht="47.25" thickBot="1">
      <c r="B2" s="14" t="s">
        <v>1049</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row>
    <row r="4" spans="2:54" ht="29.25" thickBot="1">
      <c r="B4" s="3" t="s">
        <v>1050</v>
      </c>
      <c r="C4" s="3"/>
      <c r="D4" s="3"/>
      <c r="E4" s="3"/>
      <c r="F4" s="3"/>
      <c r="G4" s="3" t="str">
        <f ca="1">OFFSET(Table_Question_Sets[[#Headers],[Property]],MATCH("Personal",Table_Question_Sets[Property],0),MATCH("Invalid Rollup",Table_Question_Sets[#Headers],0)-1,1,1)</f>
        <v>Yes</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row>
    <row r="6" spans="2:54" ht="15">
      <c r="C6" s="1" t="s">
        <v>1051</v>
      </c>
      <c r="D6" s="1" t="s">
        <v>272</v>
      </c>
      <c r="E6" s="1" t="s">
        <v>273</v>
      </c>
      <c r="F6" s="1" t="s">
        <v>274</v>
      </c>
      <c r="G6" s="1" t="s">
        <v>275</v>
      </c>
      <c r="H6" s="1" t="s">
        <v>276</v>
      </c>
      <c r="I6" s="1" t="s">
        <v>277</v>
      </c>
      <c r="J6" s="1" t="s">
        <v>278</v>
      </c>
      <c r="K6" s="1" t="s">
        <v>279</v>
      </c>
      <c r="L6" s="1" t="s">
        <v>280</v>
      </c>
      <c r="M6" s="1" t="s">
        <v>281</v>
      </c>
      <c r="N6" s="1" t="s">
        <v>1052</v>
      </c>
      <c r="O6" s="1" t="s">
        <v>1053</v>
      </c>
      <c r="P6" s="1" t="s">
        <v>1054</v>
      </c>
      <c r="Q6" s="1" t="s">
        <v>1055</v>
      </c>
      <c r="R6" s="1" t="s">
        <v>1056</v>
      </c>
      <c r="S6" s="1" t="s">
        <v>1057</v>
      </c>
      <c r="T6" s="1" t="s">
        <v>1058</v>
      </c>
      <c r="U6" s="1" t="s">
        <v>1059</v>
      </c>
      <c r="V6" s="1" t="s">
        <v>1060</v>
      </c>
      <c r="W6" s="1" t="s">
        <v>1061</v>
      </c>
      <c r="X6" s="1" t="s">
        <v>1062</v>
      </c>
      <c r="Y6" s="1" t="s">
        <v>1063</v>
      </c>
      <c r="Z6" s="1" t="s">
        <v>1064</v>
      </c>
      <c r="AA6" s="1" t="s">
        <v>1065</v>
      </c>
      <c r="AB6" s="1" t="s">
        <v>1066</v>
      </c>
      <c r="AC6" s="1" t="s">
        <v>1067</v>
      </c>
      <c r="AD6" s="1" t="s">
        <v>1068</v>
      </c>
      <c r="AE6" s="1" t="s">
        <v>1069</v>
      </c>
      <c r="AF6" s="1" t="s">
        <v>1070</v>
      </c>
      <c r="AG6" s="1" t="s">
        <v>1071</v>
      </c>
      <c r="AH6" s="1" t="s">
        <v>1072</v>
      </c>
      <c r="AI6" s="1" t="s">
        <v>1073</v>
      </c>
      <c r="AJ6" s="1" t="s">
        <v>1074</v>
      </c>
      <c r="AK6" s="1" t="s">
        <v>1075</v>
      </c>
      <c r="AL6" s="1" t="s">
        <v>1076</v>
      </c>
      <c r="AM6" s="1" t="s">
        <v>1077</v>
      </c>
      <c r="AN6" s="1" t="s">
        <v>1078</v>
      </c>
      <c r="AO6" s="1" t="s">
        <v>1079</v>
      </c>
      <c r="AP6" s="1" t="s">
        <v>1080</v>
      </c>
      <c r="AQ6" s="1" t="s">
        <v>1081</v>
      </c>
      <c r="AR6" s="1" t="s">
        <v>1082</v>
      </c>
      <c r="AS6" s="1" t="s">
        <v>1083</v>
      </c>
      <c r="AT6" s="1" t="s">
        <v>1084</v>
      </c>
      <c r="AU6" s="1" t="s">
        <v>1085</v>
      </c>
      <c r="AV6" s="1" t="s">
        <v>1086</v>
      </c>
      <c r="AW6" s="1" t="s">
        <v>1087</v>
      </c>
      <c r="AX6" s="1" t="s">
        <v>1088</v>
      </c>
      <c r="AY6" s="1" t="s">
        <v>1089</v>
      </c>
      <c r="AZ6" s="1" t="s">
        <v>1090</v>
      </c>
      <c r="BA6" s="1" t="s">
        <v>1091</v>
      </c>
      <c r="BB6" s="1" t="s">
        <v>1092</v>
      </c>
    </row>
    <row r="7" spans="2:54" ht="21" customHeight="1">
      <c r="B7" s="2" t="s">
        <v>1093</v>
      </c>
      <c r="C7" s="1" t="s">
        <v>1094</v>
      </c>
      <c r="D7" t="str">
        <f>""""&amp;SUBSTITUTE(_xlfn.TEXTJOIN(""",""",FALSE,Table_Question_Sets[[#All],[Key]])," ","")&amp;""""</f>
        <v>"Key","ratingPrimary","","PLLimit","ratingSecondary","","employeeCount","employeeCountUsed","subContractorCount","subContractorCountUsed","animalsInTransit","trailerCover","toolsCover","accidentCover","ratingState","policyStartDate","contact","","name","email","phone","mobile","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disclosure","","disclosureHeading","history","historyDetails","insolvency","insolvencyDetails","declaration","paymentOptions","","paymentOption","paymentMethods","","paymentMethod","creditCardPhoneNumberMessage","creditCardPhoneNumber","directDebitHeading","accountName","BSB","accountNumber","termsAndConditions","","paymentOptionEmailInvoice","directDebitDeclaration"</v>
      </c>
      <c r="E7"/>
      <c r="F7"/>
      <c r="G7"/>
      <c r="H7"/>
      <c r="I7"/>
      <c r="J7"/>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t="s">
        <v>1095</v>
      </c>
    </row>
    <row r="8" spans="2:54" ht="21" customHeight="1">
      <c r="B8" s="2" t="s">
        <v>1096</v>
      </c>
      <c r="C8" s="1" t="s">
        <v>1097</v>
      </c>
      <c r="D8" t="str">
        <f>""""&amp;SUBSTITUTE(_xlfn.TEXTJOIN(""",""",FALSE,Table_Repeating_Question_Sets[[#All],[Key]])," ","")&amp;""""</f>
        <v>"Key","trailers","","year","make","registrationNo","value","specifiedItems","","type","make","modelNo","serialNo","value","employees","","name","DOB","height","weight","existingConditions","subContractors","","name","DOB","height","weight","existingConditions","repeating5",""</v>
      </c>
      <c r="E8"/>
      <c r="F8"/>
      <c r="G8"/>
      <c r="H8"/>
      <c r="I8"/>
      <c r="J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t="s">
        <v>1095</v>
      </c>
    </row>
    <row r="9" spans="2:54" ht="21" customHeight="1">
      <c r="B9" s="2" t="s">
        <v>1098</v>
      </c>
      <c r="C9" s="1" t="s">
        <v>1099</v>
      </c>
      <c r="D9" t="str">
        <f ca="1">IF(INDIRECT("'Question Sets'!"&amp;SUBSTITUTE(ADDRESS(1,COLUMN(Table_Question_Sets[[#Headers],[Output Config Keys Nested]]),4),"1","")&amp;COLUMN()+1)&lt;&gt;"",INDIRECT("'Question Sets'!"&amp;SUBSTITUTE(ADDRESS(1,COLUMN(Table_Question_Sets[[#Headers],[Output Config Keys Nested]]),4),"1","")&amp;COLUMN()+1),"")</f>
        <v>"ratingPrimary":["PLLimit"],</v>
      </c>
      <c r="E9" t="str">
        <f ca="1">IF(INDIRECT("'Question Sets'!"&amp;SUBSTITUTE(ADDRESS(1,COLUMN(Table_Question_Sets[[#Headers],[Output Config Keys Nested]]),4),"1","")&amp;COLUMN()+1)&lt;&gt;"",INDIRECT("'Question Sets'!"&amp;SUBSTITUTE(ADDRESS(1,COLUMN(Table_Question_Sets[[#Headers],[Output Config Keys Nested]]),4),"1","")&amp;COLUMN()+1),"")</f>
        <v>"ratingSecondary":["employeeCount","employeeCountUsed","subContractorCount","subContractorCountUsed","animalsInTransit","trailerCover","toolsCover","accidentCover","ratingState","policyStartDate"],</v>
      </c>
      <c r="F9" t="str">
        <f ca="1">IF(INDIRECT("'Question Sets'!"&amp;SUBSTITUTE(ADDRESS(1,COLUMN(Table_Question_Sets[[#Headers],[Output Config Keys Nested]]),4),"1","")&amp;COLUMN()+1)&lt;&gt;"",INDIRECT("'Question Sets'!"&amp;SUBSTITUTE(ADDRESS(1,COLUMN(Table_Question_Sets[[#Headers],[Output Config Keys Nested]]),4),"1","")&amp;COLUMN()+1),"")</f>
        <v>"contact":["name","email","phone","mobile"],</v>
      </c>
      <c r="G9" t="str">
        <f ca="1">IF(INDIRECT("'Question Sets'!"&amp;SUBSTITUTE(ADDRESS(1,COLUMN(Table_Question_Sets[[#Headers],[Output Config Keys Nested]]),4),"1","")&amp;COLUMN()+1)&lt;&gt;"",INDIRECT("'Question Sets'!"&amp;SUBSTITUTE(ADDRESS(1,COLUMN(Table_Question_Sets[[#Headers],[Output Config Keys Nested]]),4),"1","")&amp;COLUMN()+1),"")</f>
        <v>"personal":["personalHeading","applicantName","tradingName","occupation","businessActivities","estimatedTurnover","annualWages","annualSubContactorCosts","subContractors","trailers","specifiedItems","businessHeading","businessAddress","businessTown","businessState","businessPostcode","postalHeading","postalAddress","postalTown","postalState","postalPostcode"],</v>
      </c>
      <c r="H9" t="str">
        <f ca="1">IF(INDIRECT("'Question Sets'!"&amp;SUBSTITUTE(ADDRESS(1,COLUMN(Table_Question_Sets[[#Headers],[Output Config Keys Nested]]),4),"1","")&amp;COLUMN()+1)&lt;&gt;"",INDIRECT("'Question Sets'!"&amp;SUBSTITUTE(ADDRESS(1,COLUMN(Table_Question_Sets[[#Headers],[Output Config Keys Nested]]),4),"1","")&amp;COLUMN()+1),"")</f>
        <v>"disclosure":["disclosureHeading","history","historyDetails","insolvency","insolvencyDetails","declaration"],</v>
      </c>
      <c r="I9" t="str">
        <f ca="1">IF(INDIRECT("'Question Sets'!"&amp;SUBSTITUTE(ADDRESS(1,COLUMN(Table_Question_Sets[[#Headers],[Output Config Keys Nested]]),4),"1","")&amp;COLUMN()+1)&lt;&gt;"",INDIRECT("'Question Sets'!"&amp;SUBSTITUTE(ADDRESS(1,COLUMN(Table_Question_Sets[[#Headers],[Output Config Keys Nested]]),4),"1","")&amp;COLUMN()+1),"")</f>
        <v>"paymentOptions":["paymentOption"],</v>
      </c>
      <c r="J9" t="str">
        <f ca="1">IF(INDIRECT("'Question Sets'!"&amp;SUBSTITUTE(ADDRESS(1,COLUMN(Table_Question_Sets[[#Headers],[Output Config Keys Nested]]),4),"1","")&amp;COLUMN()+1)&lt;&gt;"",INDIRECT("'Question Sets'!"&amp;SUBSTITUTE(ADDRESS(1,COLUMN(Table_Question_Sets[[#Headers],[Output Config Keys Nested]]),4),"1","")&amp;COLUMN()+1),"")</f>
        <v>"paymentMethods":["paymentMethod","creditCardPhoneNumberMessage","creditCardPhoneNumber","directDebitHeading","accountName","BSB","accountNumber"],</v>
      </c>
      <c r="K9" t="str">
        <f ca="1">IF(INDIRECT("'Question Sets'!"&amp;SUBSTITUTE(ADDRESS(1,COLUMN(Table_Question_Sets[[#Headers],[Output Config Keys Nested]]),4),"1","")&amp;COLUMN()+1)&lt;&gt;"",INDIRECT("'Question Sets'!"&amp;SUBSTITUTE(ADDRESS(1,COLUMN(Table_Question_Sets[[#Headers],[Output Config Keys Nested]]),4),"1","")&amp;COLUMN()+1),"")</f>
        <v>"termsAndConditions":["paymentOptionEmailInvoice","directDebitDeclaration"],</v>
      </c>
      <c r="L9" t="str">
        <f ca="1">IF(INDIRECT("'Question Sets'!"&amp;SUBSTITUTE(ADDRESS(1,COLUMN(Table_Question_Sets[[#Headers],[Output Config Keys Nested]]),4),"1","")&amp;COLUMN()+1)&lt;&gt;"",INDIRECT("'Question Sets'!"&amp;SUBSTITUTE(ADDRESS(1,COLUMN(Table_Question_Sets[[#Headers],[Output Config Keys Nested]]),4),"1","")&amp;COLUMN()+1),"")</f>
        <v/>
      </c>
      <c r="M9" t="str">
        <f ca="1">IF(INDIRECT("'Question Sets'!"&amp;SUBSTITUTE(ADDRESS(1,COLUMN(Table_Question_Sets[[#Headers],[Output Config Keys Nested]]),4),"1","")&amp;COLUMN()+1)&lt;&gt;"",INDIRECT("'Question Sets'!"&amp;SUBSTITUTE(ADDRESS(1,COLUMN(Table_Question_Sets[[#Headers],[Output Config Keys Nested]]),4),"1","")&amp;COLUMN()+1),"")</f>
        <v/>
      </c>
      <c r="N9" t="str">
        <f ca="1">IF(INDIRECT("'Question Sets'!"&amp;SUBSTITUTE(ADDRESS(1,COLUMN(Table_Question_Sets[[#Headers],[Output Config Keys Nested]]),4),"1","")&amp;COLUMN()+1)&lt;&gt;"",INDIRECT("'Question Sets'!"&amp;SUBSTITUTE(ADDRESS(1,COLUMN(Table_Question_Sets[[#Headers],[Output Config Keys Nested]]),4),"1","")&amp;COLUMN()+1),"")</f>
        <v/>
      </c>
      <c r="O9" t="str">
        <f ca="1">IF(INDIRECT("'Question Sets'!"&amp;SUBSTITUTE(ADDRESS(1,COLUMN(Table_Question_Sets[[#Headers],[Output Config Keys Nested]]),4),"1","")&amp;COLUMN()+1)&lt;&gt;"",INDIRECT("'Question Sets'!"&amp;SUBSTITUTE(ADDRESS(1,COLUMN(Table_Question_Sets[[#Headers],[Output Config Keys Nested]]),4),"1","")&amp;COLUMN()+1),"")</f>
        <v/>
      </c>
      <c r="P9" t="str">
        <f ca="1">IF(INDIRECT("'Question Sets'!"&amp;SUBSTITUTE(ADDRESS(1,COLUMN(Table_Question_Sets[[#Headers],[Output Config Keys Nested]]),4),"1","")&amp;COLUMN()+1)&lt;&gt;"",INDIRECT("'Question Sets'!"&amp;SUBSTITUTE(ADDRESS(1,COLUMN(Table_Question_Sets[[#Headers],[Output Config Keys Nested]]),4),"1","")&amp;COLUMN()+1),"")</f>
        <v/>
      </c>
      <c r="Q9" t="str">
        <f ca="1">IF(INDIRECT("'Question Sets'!"&amp;SUBSTITUTE(ADDRESS(1,COLUMN(Table_Question_Sets[[#Headers],[Output Config Keys Nested]]),4),"1","")&amp;COLUMN()+1)&lt;&gt;"",INDIRECT("'Question Sets'!"&amp;SUBSTITUTE(ADDRESS(1,COLUMN(Table_Question_Sets[[#Headers],[Output Config Keys Nested]]),4),"1","")&amp;COLUMN()+1),"")</f>
        <v/>
      </c>
      <c r="R9" t="str">
        <f ca="1">IF(INDIRECT("'Question Sets'!"&amp;SUBSTITUTE(ADDRESS(1,COLUMN(Table_Question_Sets[[#Headers],[Output Config Keys Nested]]),4),"1","")&amp;COLUMN()+1)&lt;&gt;"",INDIRECT("'Question Sets'!"&amp;SUBSTITUTE(ADDRESS(1,COLUMN(Table_Question_Sets[[#Headers],[Output Config Keys Nested]]),4),"1","")&amp;COLUMN()+1),"")</f>
        <v/>
      </c>
      <c r="S9" t="str">
        <f ca="1">IF(INDIRECT("'Question Sets'!"&amp;SUBSTITUTE(ADDRESS(1,COLUMN(Table_Question_Sets[[#Headers],[Output Config Keys Nested]]),4),"1","")&amp;COLUMN()+1)&lt;&gt;"",INDIRECT("'Question Sets'!"&amp;SUBSTITUTE(ADDRESS(1,COLUMN(Table_Question_Sets[[#Headers],[Output Config Keys Nested]]),4),"1","")&amp;COLUMN()+1),"")</f>
        <v/>
      </c>
      <c r="T9" t="str">
        <f ca="1">IF(INDIRECT("'Question Sets'!"&amp;SUBSTITUTE(ADDRESS(1,COLUMN(Table_Question_Sets[[#Headers],[Output Config Keys Nested]]),4),"1","")&amp;COLUMN()+1)&lt;&gt;"",INDIRECT("'Question Sets'!"&amp;SUBSTITUTE(ADDRESS(1,COLUMN(Table_Question_Sets[[#Headers],[Output Config Keys Nested]]),4),"1","")&amp;COLUMN()+1),"")</f>
        <v/>
      </c>
      <c r="U9" t="str">
        <f ca="1">IF(INDIRECT("'Question Sets'!"&amp;SUBSTITUTE(ADDRESS(1,COLUMN(Table_Question_Sets[[#Headers],[Output Config Keys Nested]]),4),"1","")&amp;COLUMN()+1)&lt;&gt;"",INDIRECT("'Question Sets'!"&amp;SUBSTITUTE(ADDRESS(1,COLUMN(Table_Question_Sets[[#Headers],[Output Config Keys Nested]]),4),"1","")&amp;COLUMN()+1),"")</f>
        <v/>
      </c>
      <c r="V9" t="str">
        <f ca="1">IF(INDIRECT("'Question Sets'!"&amp;SUBSTITUTE(ADDRESS(1,COLUMN(Table_Question_Sets[[#Headers],[Output Config Keys Nested]]),4),"1","")&amp;COLUMN()+1)&lt;&gt;"",INDIRECT("'Question Sets'!"&amp;SUBSTITUTE(ADDRESS(1,COLUMN(Table_Question_Sets[[#Headers],[Output Config Keys Nested]]),4),"1","")&amp;COLUMN()+1),"")</f>
        <v/>
      </c>
      <c r="W9" t="str">
        <f ca="1">IF(INDIRECT("'Question Sets'!"&amp;SUBSTITUTE(ADDRESS(1,COLUMN(Table_Question_Sets[[#Headers],[Output Config Keys Nested]]),4),"1","")&amp;COLUMN()+1)&lt;&gt;"",INDIRECT("'Question Sets'!"&amp;SUBSTITUTE(ADDRESS(1,COLUMN(Table_Question_Sets[[#Headers],[Output Config Keys Nested]]),4),"1","")&amp;COLUMN()+1),"")</f>
        <v/>
      </c>
      <c r="X9" t="str">
        <f ca="1">IF(INDIRECT("'Question Sets'!"&amp;SUBSTITUTE(ADDRESS(1,COLUMN(Table_Question_Sets[[#Headers],[Output Config Keys Nested]]),4),"1","")&amp;COLUMN()+1)&lt;&gt;"",INDIRECT("'Question Sets'!"&amp;SUBSTITUTE(ADDRESS(1,COLUMN(Table_Question_Sets[[#Headers],[Output Config Keys Nested]]),4),"1","")&amp;COLUMN()+1),"")</f>
        <v/>
      </c>
      <c r="Y9" t="str">
        <f ca="1">IF(INDIRECT("'Question Sets'!"&amp;SUBSTITUTE(ADDRESS(1,COLUMN(Table_Question_Sets[[#Headers],[Output Config Keys Nested]]),4),"1","")&amp;COLUMN()+1)&lt;&gt;"",INDIRECT("'Question Sets'!"&amp;SUBSTITUTE(ADDRESS(1,COLUMN(Table_Question_Sets[[#Headers],[Output Config Keys Nested]]),4),"1","")&amp;COLUMN()+1),"")</f>
        <v/>
      </c>
      <c r="Z9" t="str">
        <f ca="1">IF(INDIRECT("'Question Sets'!"&amp;SUBSTITUTE(ADDRESS(1,COLUMN(Table_Question_Sets[[#Headers],[Output Config Keys Nested]]),4),"1","")&amp;COLUMN()+1)&lt;&gt;"",INDIRECT("'Question Sets'!"&amp;SUBSTITUTE(ADDRESS(1,COLUMN(Table_Question_Sets[[#Headers],[Output Config Keys Nested]]),4),"1","")&amp;COLUMN()+1),"")</f>
        <v/>
      </c>
      <c r="AA9" t="str">
        <f ca="1">IF(INDIRECT("'Question Sets'!"&amp;SUBSTITUTE(ADDRESS(1,COLUMN(Table_Question_Sets[[#Headers],[Output Config Keys Nested]]),4),"1","")&amp;COLUMN()+1)&lt;&gt;"",INDIRECT("'Question Sets'!"&amp;SUBSTITUTE(ADDRESS(1,COLUMN(Table_Question_Sets[[#Headers],[Output Config Keys Nested]]),4),"1","")&amp;COLUMN()+1),"")</f>
        <v/>
      </c>
      <c r="AB9" t="str">
        <f ca="1">IF(INDIRECT("'Question Sets'!"&amp;SUBSTITUTE(ADDRESS(1,COLUMN(Table_Question_Sets[[#Headers],[Output Config Keys Nested]]),4),"1","")&amp;COLUMN()+1)&lt;&gt;"",INDIRECT("'Question Sets'!"&amp;SUBSTITUTE(ADDRESS(1,COLUMN(Table_Question_Sets[[#Headers],[Output Config Keys Nested]]),4),"1","")&amp;COLUMN()+1),"")</f>
        <v/>
      </c>
      <c r="AC9" t="str">
        <f ca="1">IF(INDIRECT("'Question Sets'!"&amp;SUBSTITUTE(ADDRESS(1,COLUMN(Table_Question_Sets[[#Headers],[Output Config Keys Nested]]),4),"1","")&amp;COLUMN()+1)&lt;&gt;"",INDIRECT("'Question Sets'!"&amp;SUBSTITUTE(ADDRESS(1,COLUMN(Table_Question_Sets[[#Headers],[Output Config Keys Nested]]),4),"1","")&amp;COLUMN()+1),"")</f>
        <v/>
      </c>
      <c r="AD9" t="str">
        <f ca="1">IF(INDIRECT("'Question Sets'!"&amp;SUBSTITUTE(ADDRESS(1,COLUMN(Table_Question_Sets[[#Headers],[Output Config Keys Nested]]),4),"1","")&amp;COLUMN()+1)&lt;&gt;"",INDIRECT("'Question Sets'!"&amp;SUBSTITUTE(ADDRESS(1,COLUMN(Table_Question_Sets[[#Headers],[Output Config Keys Nested]]),4),"1","")&amp;COLUMN()+1),"")</f>
        <v/>
      </c>
      <c r="AE9" t="str">
        <f ca="1">IF(INDIRECT("'Question Sets'!"&amp;SUBSTITUTE(ADDRESS(1,COLUMN(Table_Question_Sets[[#Headers],[Output Config Keys Nested]]),4),"1","")&amp;COLUMN()+1)&lt;&gt;"",INDIRECT("'Question Sets'!"&amp;SUBSTITUTE(ADDRESS(1,COLUMN(Table_Question_Sets[[#Headers],[Output Config Keys Nested]]),4),"1","")&amp;COLUMN()+1),"")</f>
        <v/>
      </c>
      <c r="AF9" t="str">
        <f ca="1">IF(INDIRECT("'Question Sets'!"&amp;SUBSTITUTE(ADDRESS(1,COLUMN(Table_Question_Sets[[#Headers],[Output Config Keys Nested]]),4),"1","")&amp;COLUMN()+1)&lt;&gt;"",INDIRECT("'Question Sets'!"&amp;SUBSTITUTE(ADDRESS(1,COLUMN(Table_Question_Sets[[#Headers],[Output Config Keys Nested]]),4),"1","")&amp;COLUMN()+1),"")</f>
        <v/>
      </c>
      <c r="AG9" t="str">
        <f ca="1">IF(INDIRECT("'Question Sets'!"&amp;SUBSTITUTE(ADDRESS(1,COLUMN(Table_Question_Sets[[#Headers],[Output Config Keys Nested]]),4),"1","")&amp;COLUMN()+1)&lt;&gt;"",INDIRECT("'Question Sets'!"&amp;SUBSTITUTE(ADDRESS(1,COLUMN(Table_Question_Sets[[#Headers],[Output Config Keys Nested]]),4),"1","")&amp;COLUMN()+1),"")</f>
        <v/>
      </c>
      <c r="AH9" t="str">
        <f ca="1">IF(INDIRECT("'Question Sets'!"&amp;SUBSTITUTE(ADDRESS(1,COLUMN(Table_Question_Sets[[#Headers],[Output Config Keys Nested]]),4),"1","")&amp;COLUMN()+1)&lt;&gt;"",INDIRECT("'Question Sets'!"&amp;SUBSTITUTE(ADDRESS(1,COLUMN(Table_Question_Sets[[#Headers],[Output Config Keys Nested]]),4),"1","")&amp;COLUMN()+1),"")</f>
        <v/>
      </c>
      <c r="AI9" t="str">
        <f ca="1">IF(INDIRECT("'Question Sets'!"&amp;SUBSTITUTE(ADDRESS(1,COLUMN(Table_Question_Sets[[#Headers],[Output Config Keys Nested]]),4),"1","")&amp;COLUMN()+1)&lt;&gt;"",INDIRECT("'Question Sets'!"&amp;SUBSTITUTE(ADDRESS(1,COLUMN(Table_Question_Sets[[#Headers],[Output Config Keys Nested]]),4),"1","")&amp;COLUMN()+1),"")</f>
        <v/>
      </c>
      <c r="AJ9" t="str">
        <f ca="1">IF(INDIRECT("'Question Sets'!"&amp;SUBSTITUTE(ADDRESS(1,COLUMN(Table_Question_Sets[[#Headers],[Output Config Keys Nested]]),4),"1","")&amp;COLUMN()+1)&lt;&gt;"",INDIRECT("'Question Sets'!"&amp;SUBSTITUTE(ADDRESS(1,COLUMN(Table_Question_Sets[[#Headers],[Output Config Keys Nested]]),4),"1","")&amp;COLUMN()+1),"")</f>
        <v/>
      </c>
      <c r="AK9" t="str">
        <f ca="1">IF(INDIRECT("'Question Sets'!"&amp;SUBSTITUTE(ADDRESS(1,COLUMN(Table_Question_Sets[[#Headers],[Output Config Keys Nested]]),4),"1","")&amp;COLUMN()+1)&lt;&gt;"",INDIRECT("'Question Sets'!"&amp;SUBSTITUTE(ADDRESS(1,COLUMN(Table_Question_Sets[[#Headers],[Output Config Keys Nested]]),4),"1","")&amp;COLUMN()+1),"")</f>
        <v/>
      </c>
      <c r="AL9" t="str">
        <f ca="1">IF(INDIRECT("'Question Sets'!"&amp;SUBSTITUTE(ADDRESS(1,COLUMN(Table_Question_Sets[[#Headers],[Output Config Keys Nested]]),4),"1","")&amp;COLUMN()+1)&lt;&gt;"",INDIRECT("'Question Sets'!"&amp;SUBSTITUTE(ADDRESS(1,COLUMN(Table_Question_Sets[[#Headers],[Output Config Keys Nested]]),4),"1","")&amp;COLUMN()+1),"")</f>
        <v/>
      </c>
      <c r="AM9" t="str">
        <f ca="1">IF(INDIRECT("'Question Sets'!"&amp;SUBSTITUTE(ADDRESS(1,COLUMN(Table_Question_Sets[[#Headers],[Output Config Keys Nested]]),4),"1","")&amp;COLUMN()+1)&lt;&gt;"",INDIRECT("'Question Sets'!"&amp;SUBSTITUTE(ADDRESS(1,COLUMN(Table_Question_Sets[[#Headers],[Output Config Keys Nested]]),4),"1","")&amp;COLUMN()+1),"")</f>
        <v/>
      </c>
      <c r="AN9" t="str">
        <f ca="1">IF(INDIRECT("'Question Sets'!"&amp;SUBSTITUTE(ADDRESS(1,COLUMN(Table_Question_Sets[[#Headers],[Output Config Keys Nested]]),4),"1","")&amp;COLUMN()+1)&lt;&gt;"",INDIRECT("'Question Sets'!"&amp;SUBSTITUTE(ADDRESS(1,COLUMN(Table_Question_Sets[[#Headers],[Output Config Keys Nested]]),4),"1","")&amp;COLUMN()+1),"")</f>
        <v/>
      </c>
      <c r="AO9" t="str">
        <f ca="1">IF(INDIRECT("'Question Sets'!"&amp;SUBSTITUTE(ADDRESS(1,COLUMN(Table_Question_Sets[[#Headers],[Output Config Keys Nested]]),4),"1","")&amp;COLUMN()+1)&lt;&gt;"",INDIRECT("'Question Sets'!"&amp;SUBSTITUTE(ADDRESS(1,COLUMN(Table_Question_Sets[[#Headers],[Output Config Keys Nested]]),4),"1","")&amp;COLUMN()+1),"")</f>
        <v/>
      </c>
      <c r="AP9" t="str">
        <f ca="1">IF(INDIRECT("'Question Sets'!"&amp;SUBSTITUTE(ADDRESS(1,COLUMN(Table_Question_Sets[[#Headers],[Output Config Keys Nested]]),4),"1","")&amp;COLUMN()+1)&lt;&gt;"",INDIRECT("'Question Sets'!"&amp;SUBSTITUTE(ADDRESS(1,COLUMN(Table_Question_Sets[[#Headers],[Output Config Keys Nested]]),4),"1","")&amp;COLUMN()+1),"")</f>
        <v/>
      </c>
      <c r="AQ9" t="str">
        <f ca="1">IF(INDIRECT("'Question Sets'!"&amp;SUBSTITUTE(ADDRESS(1,COLUMN(Table_Question_Sets[[#Headers],[Output Config Keys Nested]]),4),"1","")&amp;COLUMN()+1)&lt;&gt;"",INDIRECT("'Question Sets'!"&amp;SUBSTITUTE(ADDRESS(1,COLUMN(Table_Question_Sets[[#Headers],[Output Config Keys Nested]]),4),"1","")&amp;COLUMN()+1),"")</f>
        <v/>
      </c>
      <c r="AR9" t="str">
        <f ca="1">IF(INDIRECT("'Question Sets'!"&amp;SUBSTITUTE(ADDRESS(1,COLUMN(Table_Question_Sets[[#Headers],[Output Config Keys Nested]]),4),"1","")&amp;COLUMN()+1)&lt;&gt;"",INDIRECT("'Question Sets'!"&amp;SUBSTITUTE(ADDRESS(1,COLUMN(Table_Question_Sets[[#Headers],[Output Config Keys Nested]]),4),"1","")&amp;COLUMN()+1),"")</f>
        <v/>
      </c>
      <c r="AS9" t="str">
        <f ca="1">IF(INDIRECT("'Question Sets'!"&amp;SUBSTITUTE(ADDRESS(1,COLUMN(Table_Question_Sets[[#Headers],[Output Config Keys Nested]]),4),"1","")&amp;COLUMN()+1)&lt;&gt;"",INDIRECT("'Question Sets'!"&amp;SUBSTITUTE(ADDRESS(1,COLUMN(Table_Question_Sets[[#Headers],[Output Config Keys Nested]]),4),"1","")&amp;COLUMN()+1),"")</f>
        <v/>
      </c>
      <c r="AT9" t="str">
        <f ca="1">IF(INDIRECT("'Question Sets'!"&amp;SUBSTITUTE(ADDRESS(1,COLUMN(Table_Question_Sets[[#Headers],[Output Config Keys Nested]]),4),"1","")&amp;COLUMN()+1)&lt;&gt;"",INDIRECT("'Question Sets'!"&amp;SUBSTITUTE(ADDRESS(1,COLUMN(Table_Question_Sets[[#Headers],[Output Config Keys Nested]]),4),"1","")&amp;COLUMN()+1),"")</f>
        <v/>
      </c>
      <c r="AU9" t="str">
        <f ca="1">IF(INDIRECT("'Question Sets'!"&amp;SUBSTITUTE(ADDRESS(1,COLUMN(Table_Question_Sets[[#Headers],[Output Config Keys Nested]]),4),"1","")&amp;COLUMN()+1)&lt;&gt;"",INDIRECT("'Question Sets'!"&amp;SUBSTITUTE(ADDRESS(1,COLUMN(Table_Question_Sets[[#Headers],[Output Config Keys Nested]]),4),"1","")&amp;COLUMN()+1),"")</f>
        <v/>
      </c>
      <c r="AV9" t="str">
        <f ca="1">IF(INDIRECT("'Question Sets'!"&amp;SUBSTITUTE(ADDRESS(1,COLUMN(Table_Question_Sets[[#Headers],[Output Config Keys Nested]]),4),"1","")&amp;COLUMN()+1)&lt;&gt;"",INDIRECT("'Question Sets'!"&amp;SUBSTITUTE(ADDRESS(1,COLUMN(Table_Question_Sets[[#Headers],[Output Config Keys Nested]]),4),"1","")&amp;COLUMN()+1),"")</f>
        <v/>
      </c>
      <c r="AW9" t="str">
        <f ca="1">IF(INDIRECT("'Question Sets'!"&amp;SUBSTITUTE(ADDRESS(1,COLUMN(Table_Question_Sets[[#Headers],[Output Config Keys Nested]]),4),"1","")&amp;COLUMN()+1)&lt;&gt;"",INDIRECT("'Question Sets'!"&amp;SUBSTITUTE(ADDRESS(1,COLUMN(Table_Question_Sets[[#Headers],[Output Config Keys Nested]]),4),"1","")&amp;COLUMN()+1),"")</f>
        <v/>
      </c>
      <c r="AX9" t="str">
        <f ca="1">IF(INDIRECT("'Question Sets'!"&amp;SUBSTITUTE(ADDRESS(1,COLUMN(Table_Question_Sets[[#Headers],[Output Config Keys Nested]]),4),"1","")&amp;COLUMN()+1)&lt;&gt;"",INDIRECT("'Question Sets'!"&amp;SUBSTITUTE(ADDRESS(1,COLUMN(Table_Question_Sets[[#Headers],[Output Config Keys Nested]]),4),"1","")&amp;COLUMN()+1),"")</f>
        <v/>
      </c>
      <c r="AY9" t="str">
        <f ca="1">IF(INDIRECT("'Question Sets'!"&amp;SUBSTITUTE(ADDRESS(1,COLUMN(Table_Question_Sets[[#Headers],[Output Config Keys Nested]]),4),"1","")&amp;COLUMN()+1)&lt;&gt;"",INDIRECT("'Question Sets'!"&amp;SUBSTITUTE(ADDRESS(1,COLUMN(Table_Question_Sets[[#Headers],[Output Config Keys Nested]]),4),"1","")&amp;COLUMN()+1),"")</f>
        <v/>
      </c>
      <c r="AZ9" t="str">
        <f ca="1">IF(INDIRECT("'Question Sets'!"&amp;SUBSTITUTE(ADDRESS(1,COLUMN(Table_Question_Sets[[#Headers],[Output Config Keys Nested]]),4),"1","")&amp;COLUMN()+1)&lt;&gt;"",INDIRECT("'Question Sets'!"&amp;SUBSTITUTE(ADDRESS(1,COLUMN(Table_Question_Sets[[#Headers],[Output Config Keys Nested]]),4),"1","")&amp;COLUMN()+1),"")</f>
        <v/>
      </c>
      <c r="BA9" t="str">
        <f ca="1">IF(INDIRECT("'Question Sets'!"&amp;SUBSTITUTE(ADDRESS(1,COLUMN(Table_Question_Sets[[#Headers],[Output Config Keys Nested]]),4),"1","")&amp;COLUMN()+1)&lt;&gt;"",INDIRECT("'Question Sets'!"&amp;SUBSTITUTE(ADDRESS(1,COLUMN(Table_Question_Sets[[#Headers],[Output Config Keys Nested]]),4),"1","")&amp;COLUMN()+1),"")</f>
        <v/>
      </c>
      <c r="BB9" s="1" t="s">
        <v>1100</v>
      </c>
    </row>
    <row r="10" spans="2:54" ht="21" customHeight="1">
      <c r="B10" s="2" t="s">
        <v>1101</v>
      </c>
      <c r="C10" s="1" t="s">
        <v>1102</v>
      </c>
      <c r="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"trailers":["year","make","registrationNo","value"],</v>
      </c>
      <c r="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"specifiedItems":["type","make","modelNo","serialNo","value"],</v>
      </c>
      <c r="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"employees":["name","DOB","height","weight","existingConditions"],</v>
      </c>
      <c r="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"subContractors":["name","DOB","height","weight","existingConditions"],</v>
      </c>
      <c r="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1" t="s">
        <v>1100</v>
      </c>
    </row>
    <row r="11" spans="2:54" ht="21" customHeight="1">
      <c r="B11" s="2" t="s">
        <v>1103</v>
      </c>
      <c r="C11" s="1" t="s">
        <v>1104</v>
      </c>
      <c r="D11" t="str">
        <f>_xlfn.TEXTJOIN(",",TRUE,Table_Question_Sets[Summary Key Mapping])</f>
        <v>"PLLimit": "PL Limit","employeeCountUsed": "Employees","subContractorCountUsed": "Sub-Contactors","animalsInTransit": "Animals in Transit Cover","trailerCover": "Trailer Cover","toolsCover": "Tools Cover","ratingState": "State","policyStartDate": "Start Date"</v>
      </c>
      <c r="E11"/>
      <c r="F11"/>
      <c r="G11"/>
      <c r="H11"/>
      <c r="I11"/>
      <c r="J1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t="s">
        <v>1100</v>
      </c>
    </row>
    <row r="12" spans="2:54" ht="21" customHeight="1">
      <c r="B12" s="2" t="s">
        <v>1105</v>
      </c>
      <c r="C12" t="s">
        <v>1106</v>
      </c>
      <c r="D12" t="str">
        <f>_xlfn.TEXTJOIN(",",TRUE,Table_Question_Sets[Config Workflow Roles])</f>
        <v>"customerName":"name","customerEmail":"email","customerPhone":"phone","customerMobile":"mobile","directDebitAccountName":"accountName","directDebitBSB":"BSB","directDebitAccountNumber":"accountNumber"</v>
      </c>
      <c r="E12"/>
      <c r="F12"/>
      <c r="G12"/>
      <c r="H12"/>
      <c r="I12"/>
      <c r="J12"/>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t="s">
        <v>1100</v>
      </c>
    </row>
    <row r="13" spans="2:54" ht="21" customHeight="1">
      <c r="B13" s="2" t="s">
        <v>411</v>
      </c>
      <c r="C13" s="1" t="s">
        <v>1107</v>
      </c>
      <c r="D13" t="str">
        <f ca="1">IF(INDIRECT("'Triggers'!"&amp;SUBSTITUTE(ADDRESS(1,COLUMN(Table_Triggers[[#Headers],[Output Config]]),4),"1","")&amp;COLUMN()+1)&lt;&gt;"",INDIRECT("'Triggers'!"&amp;SUBSTITUTE(ADDRESS(1,COLUMN(Table_Triggers[[#Headers],[Output Config]]),4),"1","")&amp;COLUMN()+1),"")</f>
        <v>"softReferral":{"history": "","insolvency": ""},</v>
      </c>
      <c r="E13" t="str">
        <f ca="1">IF(INDIRECT("'Triggers'!"&amp;SUBSTITUTE(ADDRESS(1,COLUMN(Table_Triggers[[#Headers],[Output Config]]),4),"1","")&amp;COLUMN()+1)&lt;&gt;"",INDIRECT("'Triggers'!"&amp;SUBSTITUTE(ADDRESS(1,COLUMN(Table_Triggers[[#Headers],[Output Config]]),4),"1","")&amp;COLUMN()+1),"")</f>
        <v>"hardReferral":{},</v>
      </c>
      <c r="F13" t="str">
        <f ca="1">IF(INDIRECT("'Triggers'!"&amp;SUBSTITUTE(ADDRESS(1,COLUMN(Table_Triggers[[#Headers],[Output Config]]),4),"1","")&amp;COLUMN()+1)&lt;&gt;"",INDIRECT("'Triggers'!"&amp;SUBSTITUTE(ADDRESS(1,COLUMN(Table_Triggers[[#Headers],[Output Config]]),4),"1","")&amp;COLUMN()+1),"")</f>
        <v>"decline":{},</v>
      </c>
      <c r="G13" t="str">
        <f ca="1">IF(INDIRECT("'Triggers'!"&amp;SUBSTITUTE(ADDRESS(1,COLUMN(Table_Triggers[[#Headers],[Output Config]]),4),"1","")&amp;COLUMN()+1)&lt;&gt;"",INDIRECT("'Triggers'!"&amp;SUBSTITUTE(ADDRESS(1,COLUMN(Table_Triggers[[#Headers],[Output Config]]),4),"1","")&amp;COLUMN()+1),"")</f>
        <v>"error":{"noCoverSelected": ""},</v>
      </c>
      <c r="H13" t="str">
        <f ca="1">IF(INDIRECT("'Triggers'!"&amp;SUBSTITUTE(ADDRESS(1,COLUMN(Table_Triggers[[#Headers],[Output Config]]),4),"1","")&amp;COLUMN()+1)&lt;&gt;"",INDIRECT("'Triggers'!"&amp;SUBSTITUTE(ADDRESS(1,COLUMN(Table_Triggers[[#Headers],[Output Config]]),4),"1","")&amp;COLUMN()+1),"")</f>
        <v/>
      </c>
      <c r="I13" t="str">
        <f ca="1">IF(INDIRECT("'Triggers'!"&amp;SUBSTITUTE(ADDRESS(1,COLUMN(Table_Triggers[[#Headers],[Output Config]]),4),"1","")&amp;COLUMN()+1)&lt;&gt;"",INDIRECT("'Triggers'!"&amp;SUBSTITUTE(ADDRESS(1,COLUMN(Table_Triggers[[#Headers],[Output Config]]),4),"1","")&amp;COLUMN()+1),"")</f>
        <v/>
      </c>
      <c r="J13" t="str">
        <f ca="1">IF(INDIRECT("'Triggers'!"&amp;SUBSTITUTE(ADDRESS(1,COLUMN(Table_Triggers[[#Headers],[Output Config]]),4),"1","")&amp;COLUMN()+1)&lt;&gt;"",INDIRECT("'Triggers'!"&amp;SUBSTITUTE(ADDRESS(1,COLUMN(Table_Triggers[[#Headers],[Output Config]]),4),"1","")&amp;COLUMN()+1),"")</f>
        <v/>
      </c>
      <c r="K13" t="str">
        <f ca="1">IF(INDIRECT("'Triggers'!"&amp;SUBSTITUTE(ADDRESS(1,COLUMN(Table_Triggers[[#Headers],[Output Config]]),4),"1","")&amp;COLUMN()+1)&lt;&gt;"",INDIRECT("'Triggers'!"&amp;SUBSTITUTE(ADDRESS(1,COLUMN(Table_Triggers[[#Headers],[Output Config]]),4),"1","")&amp;COLUMN()+1),"")</f>
        <v/>
      </c>
      <c r="L13" t="str">
        <f ca="1">IF(INDIRECT("'Triggers'!"&amp;SUBSTITUTE(ADDRESS(1,COLUMN(Table_Triggers[[#Headers],[Output Config]]),4),"1","")&amp;COLUMN()+1)&lt;&gt;"",INDIRECT("'Triggers'!"&amp;SUBSTITUTE(ADDRESS(1,COLUMN(Table_Triggers[[#Headers],[Output Config]]),4),"1","")&amp;COLUMN()+1),"")</f>
        <v/>
      </c>
      <c r="M13" t="str">
        <f ca="1">IF(INDIRECT("'Triggers'!"&amp;SUBSTITUTE(ADDRESS(1,COLUMN(Table_Triggers[[#Headers],[Output Config]]),4),"1","")&amp;COLUMN()+1)&lt;&gt;"",INDIRECT("'Triggers'!"&amp;SUBSTITUTE(ADDRESS(1,COLUMN(Table_Triggers[[#Headers],[Output Config]]),4),"1","")&amp;COLUMN()+1),"")</f>
        <v/>
      </c>
      <c r="N13" t="str">
        <f ca="1">IF(INDIRECT("'Triggers'!"&amp;SUBSTITUTE(ADDRESS(1,COLUMN(Table_Triggers[[#Headers],[Output Config]]),4),"1","")&amp;COLUMN()+1)&lt;&gt;"",INDIRECT("'Triggers'!"&amp;SUBSTITUTE(ADDRESS(1,COLUMN(Table_Triggers[[#Headers],[Output Config]]),4),"1","")&amp;COLUMN()+1),"")</f>
        <v/>
      </c>
      <c r="O13" t="str">
        <f ca="1">IF(INDIRECT("'Triggers'!"&amp;SUBSTITUTE(ADDRESS(1,COLUMN(Table_Triggers[[#Headers],[Output Config]]),4),"1","")&amp;COLUMN()+1)&lt;&gt;"",INDIRECT("'Triggers'!"&amp;SUBSTITUTE(ADDRESS(1,COLUMN(Table_Triggers[[#Headers],[Output Config]]),4),"1","")&amp;COLUMN()+1),"")</f>
        <v/>
      </c>
      <c r="P13" t="str">
        <f ca="1">IF(INDIRECT("'Triggers'!"&amp;SUBSTITUTE(ADDRESS(1,COLUMN(Table_Triggers[[#Headers],[Output Config]]),4),"1","")&amp;COLUMN()+1)&lt;&gt;"",INDIRECT("'Triggers'!"&amp;SUBSTITUTE(ADDRESS(1,COLUMN(Table_Triggers[[#Headers],[Output Config]]),4),"1","")&amp;COLUMN()+1),"")</f>
        <v/>
      </c>
      <c r="Q13" t="str">
        <f ca="1">IF(INDIRECT("'Triggers'!"&amp;SUBSTITUTE(ADDRESS(1,COLUMN(Table_Triggers[[#Headers],[Output Config]]),4),"1","")&amp;COLUMN()+1)&lt;&gt;"",INDIRECT("'Triggers'!"&amp;SUBSTITUTE(ADDRESS(1,COLUMN(Table_Triggers[[#Headers],[Output Config]]),4),"1","")&amp;COLUMN()+1),"")</f>
        <v/>
      </c>
      <c r="R13" t="str">
        <f ca="1">IF(INDIRECT("'Triggers'!"&amp;SUBSTITUTE(ADDRESS(1,COLUMN(Table_Triggers[[#Headers],[Output Config]]),4),"1","")&amp;COLUMN()+1)&lt;&gt;"",INDIRECT("'Triggers'!"&amp;SUBSTITUTE(ADDRESS(1,COLUMN(Table_Triggers[[#Headers],[Output Config]]),4),"1","")&amp;COLUMN()+1),"")</f>
        <v/>
      </c>
      <c r="S13" t="str">
        <f ca="1">IF(INDIRECT("'Triggers'!"&amp;SUBSTITUTE(ADDRESS(1,COLUMN(Table_Triggers[[#Headers],[Output Config]]),4),"1","")&amp;COLUMN()+1)&lt;&gt;"",INDIRECT("'Triggers'!"&amp;SUBSTITUTE(ADDRESS(1,COLUMN(Table_Triggers[[#Headers],[Output Config]]),4),"1","")&amp;COLUMN()+1),"")</f>
        <v/>
      </c>
      <c r="T13" t="str">
        <f ca="1">IF(INDIRECT("'Triggers'!"&amp;SUBSTITUTE(ADDRESS(1,COLUMN(Table_Triggers[[#Headers],[Output Config]]),4),"1","")&amp;COLUMN()+1)&lt;&gt;"",INDIRECT("'Triggers'!"&amp;SUBSTITUTE(ADDRESS(1,COLUMN(Table_Triggers[[#Headers],[Output Config]]),4),"1","")&amp;COLUMN()+1),"")</f>
        <v/>
      </c>
      <c r="U13" t="str">
        <f ca="1">IF(INDIRECT("'Triggers'!"&amp;SUBSTITUTE(ADDRESS(1,COLUMN(Table_Triggers[[#Headers],[Output Config]]),4),"1","")&amp;COLUMN()+1)&lt;&gt;"",INDIRECT("'Triggers'!"&amp;SUBSTITUTE(ADDRESS(1,COLUMN(Table_Triggers[[#Headers],[Output Config]]),4),"1","")&amp;COLUMN()+1),"")</f>
        <v/>
      </c>
      <c r="V13" t="str">
        <f ca="1">IF(INDIRECT("'Triggers'!"&amp;SUBSTITUTE(ADDRESS(1,COLUMN(Table_Triggers[[#Headers],[Output Config]]),4),"1","")&amp;COLUMN()+1)&lt;&gt;"",INDIRECT("'Triggers'!"&amp;SUBSTITUTE(ADDRESS(1,COLUMN(Table_Triggers[[#Headers],[Output Config]]),4),"1","")&amp;COLUMN()+1),"")</f>
        <v/>
      </c>
      <c r="W13" t="str">
        <f ca="1">IF(INDIRECT("'Triggers'!"&amp;SUBSTITUTE(ADDRESS(1,COLUMN(Table_Triggers[[#Headers],[Output Config]]),4),"1","")&amp;COLUMN()+1)&lt;&gt;"",INDIRECT("'Triggers'!"&amp;SUBSTITUTE(ADDRESS(1,COLUMN(Table_Triggers[[#Headers],[Output Config]]),4),"1","")&amp;COLUMN()+1),"")</f>
        <v/>
      </c>
      <c r="X13" t="str">
        <f ca="1">IF(INDIRECT("'Triggers'!"&amp;SUBSTITUTE(ADDRESS(1,COLUMN(Table_Triggers[[#Headers],[Output Config]]),4),"1","")&amp;COLUMN()+1)&lt;&gt;"",INDIRECT("'Triggers'!"&amp;SUBSTITUTE(ADDRESS(1,COLUMN(Table_Triggers[[#Headers],[Output Config]]),4),"1","")&amp;COLUMN()+1),"")</f>
        <v/>
      </c>
      <c r="Y13" t="str">
        <f ca="1">IF(INDIRECT("'Triggers'!"&amp;SUBSTITUTE(ADDRESS(1,COLUMN(Table_Triggers[[#Headers],[Output Config]]),4),"1","")&amp;COLUMN()+1)&lt;&gt;"",INDIRECT("'Triggers'!"&amp;SUBSTITUTE(ADDRESS(1,COLUMN(Table_Triggers[[#Headers],[Output Config]]),4),"1","")&amp;COLUMN()+1),"")</f>
        <v/>
      </c>
      <c r="Z13" t="str">
        <f ca="1">IF(INDIRECT("'Triggers'!"&amp;SUBSTITUTE(ADDRESS(1,COLUMN(Table_Triggers[[#Headers],[Output Config]]),4),"1","")&amp;COLUMN()+1)&lt;&gt;"",INDIRECT("'Triggers'!"&amp;SUBSTITUTE(ADDRESS(1,COLUMN(Table_Triggers[[#Headers],[Output Config]]),4),"1","")&amp;COLUMN()+1),"")</f>
        <v/>
      </c>
      <c r="AA13" t="str">
        <f ca="1">IF(INDIRECT("'Triggers'!"&amp;SUBSTITUTE(ADDRESS(1,COLUMN(Table_Triggers[[#Headers],[Output Config]]),4),"1","")&amp;COLUMN()+1)&lt;&gt;"",INDIRECT("'Triggers'!"&amp;SUBSTITUTE(ADDRESS(1,COLUMN(Table_Triggers[[#Headers],[Output Config]]),4),"1","")&amp;COLUMN()+1),"")</f>
        <v/>
      </c>
      <c r="AB13" t="str">
        <f ca="1">IF(INDIRECT("'Triggers'!"&amp;SUBSTITUTE(ADDRESS(1,COLUMN(Table_Triggers[[#Headers],[Output Config]]),4),"1","")&amp;COLUMN()+1)&lt;&gt;"",INDIRECT("'Triggers'!"&amp;SUBSTITUTE(ADDRESS(1,COLUMN(Table_Triggers[[#Headers],[Output Config]]),4),"1","")&amp;COLUMN()+1),"")</f>
        <v/>
      </c>
      <c r="AC13" t="str">
        <f ca="1">IF(INDIRECT("'Triggers'!"&amp;SUBSTITUTE(ADDRESS(1,COLUMN(Table_Triggers[[#Headers],[Output Config]]),4),"1","")&amp;COLUMN()+1)&lt;&gt;"",INDIRECT("'Triggers'!"&amp;SUBSTITUTE(ADDRESS(1,COLUMN(Table_Triggers[[#Headers],[Output Config]]),4),"1","")&amp;COLUMN()+1),"")</f>
        <v/>
      </c>
      <c r="AD13" t="str">
        <f ca="1">IF(INDIRECT("'Triggers'!"&amp;SUBSTITUTE(ADDRESS(1,COLUMN(Table_Triggers[[#Headers],[Output Config]]),4),"1","")&amp;COLUMN()+1)&lt;&gt;"",INDIRECT("'Triggers'!"&amp;SUBSTITUTE(ADDRESS(1,COLUMN(Table_Triggers[[#Headers],[Output Config]]),4),"1","")&amp;COLUMN()+1),"")</f>
        <v/>
      </c>
      <c r="AE13" t="str">
        <f ca="1">IF(INDIRECT("'Triggers'!"&amp;SUBSTITUTE(ADDRESS(1,COLUMN(Table_Triggers[[#Headers],[Output Config]]),4),"1","")&amp;COLUMN()+1)&lt;&gt;"",INDIRECT("'Triggers'!"&amp;SUBSTITUTE(ADDRESS(1,COLUMN(Table_Triggers[[#Headers],[Output Config]]),4),"1","")&amp;COLUMN()+1),"")</f>
        <v/>
      </c>
      <c r="AF13" t="str">
        <f ca="1">IF(INDIRECT("'Triggers'!"&amp;SUBSTITUTE(ADDRESS(1,COLUMN(Table_Triggers[[#Headers],[Output Config]]),4),"1","")&amp;COLUMN()+1)&lt;&gt;"",INDIRECT("'Triggers'!"&amp;SUBSTITUTE(ADDRESS(1,COLUMN(Table_Triggers[[#Headers],[Output Config]]),4),"1","")&amp;COLUMN()+1),"")</f>
        <v/>
      </c>
      <c r="AG13" t="str">
        <f ca="1">IF(INDIRECT("'Triggers'!"&amp;SUBSTITUTE(ADDRESS(1,COLUMN(Table_Triggers[[#Headers],[Output Config]]),4),"1","")&amp;COLUMN()+1)&lt;&gt;"",INDIRECT("'Triggers'!"&amp;SUBSTITUTE(ADDRESS(1,COLUMN(Table_Triggers[[#Headers],[Output Config]]),4),"1","")&amp;COLUMN()+1),"")</f>
        <v/>
      </c>
      <c r="AH13" t="str">
        <f ca="1">IF(INDIRECT("'Triggers'!"&amp;SUBSTITUTE(ADDRESS(1,COLUMN(Table_Triggers[[#Headers],[Output Config]]),4),"1","")&amp;COLUMN()+1)&lt;&gt;"",INDIRECT("'Triggers'!"&amp;SUBSTITUTE(ADDRESS(1,COLUMN(Table_Triggers[[#Headers],[Output Config]]),4),"1","")&amp;COLUMN()+1),"")</f>
        <v/>
      </c>
      <c r="AI13" t="str">
        <f ca="1">IF(INDIRECT("'Triggers'!"&amp;SUBSTITUTE(ADDRESS(1,COLUMN(Table_Triggers[[#Headers],[Output Config]]),4),"1","")&amp;COLUMN()+1)&lt;&gt;"",INDIRECT("'Triggers'!"&amp;SUBSTITUTE(ADDRESS(1,COLUMN(Table_Triggers[[#Headers],[Output Config]]),4),"1","")&amp;COLUMN()+1),"")</f>
        <v/>
      </c>
      <c r="AJ13" t="str">
        <f ca="1">IF(INDIRECT("'Triggers'!"&amp;SUBSTITUTE(ADDRESS(1,COLUMN(Table_Triggers[[#Headers],[Output Config]]),4),"1","")&amp;COLUMN()+1)&lt;&gt;"",INDIRECT("'Triggers'!"&amp;SUBSTITUTE(ADDRESS(1,COLUMN(Table_Triggers[[#Headers],[Output Config]]),4),"1","")&amp;COLUMN()+1),"")</f>
        <v/>
      </c>
      <c r="AK13" t="str">
        <f ca="1">IF(INDIRECT("'Triggers'!"&amp;SUBSTITUTE(ADDRESS(1,COLUMN(Table_Triggers[[#Headers],[Output Config]]),4),"1","")&amp;COLUMN()+1)&lt;&gt;"",INDIRECT("'Triggers'!"&amp;SUBSTITUTE(ADDRESS(1,COLUMN(Table_Triggers[[#Headers],[Output Config]]),4),"1","")&amp;COLUMN()+1),"")</f>
        <v/>
      </c>
      <c r="AL13" t="str">
        <f ca="1">IF(INDIRECT("'Triggers'!"&amp;SUBSTITUTE(ADDRESS(1,COLUMN(Table_Triggers[[#Headers],[Output Config]]),4),"1","")&amp;COLUMN()+1)&lt;&gt;"",INDIRECT("'Triggers'!"&amp;SUBSTITUTE(ADDRESS(1,COLUMN(Table_Triggers[[#Headers],[Output Config]]),4),"1","")&amp;COLUMN()+1),"")</f>
        <v/>
      </c>
      <c r="AM13" t="str">
        <f ca="1">IF(INDIRECT("'Triggers'!"&amp;SUBSTITUTE(ADDRESS(1,COLUMN(Table_Triggers[[#Headers],[Output Config]]),4),"1","")&amp;COLUMN()+1)&lt;&gt;"",INDIRECT("'Triggers'!"&amp;SUBSTITUTE(ADDRESS(1,COLUMN(Table_Triggers[[#Headers],[Output Config]]),4),"1","")&amp;COLUMN()+1),"")</f>
        <v/>
      </c>
      <c r="AN13" t="str">
        <f ca="1">IF(INDIRECT("'Triggers'!"&amp;SUBSTITUTE(ADDRESS(1,COLUMN(Table_Triggers[[#Headers],[Output Config]]),4),"1","")&amp;COLUMN()+1)&lt;&gt;"",INDIRECT("'Triggers'!"&amp;SUBSTITUTE(ADDRESS(1,COLUMN(Table_Triggers[[#Headers],[Output Config]]),4),"1","")&amp;COLUMN()+1),"")</f>
        <v/>
      </c>
      <c r="AO13" t="str">
        <f ca="1">IF(INDIRECT("'Triggers'!"&amp;SUBSTITUTE(ADDRESS(1,COLUMN(Table_Triggers[[#Headers],[Output Config]]),4),"1","")&amp;COLUMN()+1)&lt;&gt;"",INDIRECT("'Triggers'!"&amp;SUBSTITUTE(ADDRESS(1,COLUMN(Table_Triggers[[#Headers],[Output Config]]),4),"1","")&amp;COLUMN()+1),"")</f>
        <v/>
      </c>
      <c r="AP13" t="str">
        <f ca="1">IF(INDIRECT("'Triggers'!"&amp;SUBSTITUTE(ADDRESS(1,COLUMN(Table_Triggers[[#Headers],[Output Config]]),4),"1","")&amp;COLUMN()+1)&lt;&gt;"",INDIRECT("'Triggers'!"&amp;SUBSTITUTE(ADDRESS(1,COLUMN(Table_Triggers[[#Headers],[Output Config]]),4),"1","")&amp;COLUMN()+1),"")</f>
        <v/>
      </c>
      <c r="AQ13" t="str">
        <f ca="1">IF(INDIRECT("'Triggers'!"&amp;SUBSTITUTE(ADDRESS(1,COLUMN(Table_Triggers[[#Headers],[Output Config]]),4),"1","")&amp;COLUMN()+1)&lt;&gt;"",INDIRECT("'Triggers'!"&amp;SUBSTITUTE(ADDRESS(1,COLUMN(Table_Triggers[[#Headers],[Output Config]]),4),"1","")&amp;COLUMN()+1),"")</f>
        <v/>
      </c>
      <c r="AR13" t="str">
        <f ca="1">IF(INDIRECT("'Triggers'!"&amp;SUBSTITUTE(ADDRESS(1,COLUMN(Table_Triggers[[#Headers],[Output Config]]),4),"1","")&amp;COLUMN()+1)&lt;&gt;"",INDIRECT("'Triggers'!"&amp;SUBSTITUTE(ADDRESS(1,COLUMN(Table_Triggers[[#Headers],[Output Config]]),4),"1","")&amp;COLUMN()+1),"")</f>
        <v/>
      </c>
      <c r="AS13" t="str">
        <f ca="1">IF(INDIRECT("'Triggers'!"&amp;SUBSTITUTE(ADDRESS(1,COLUMN(Table_Triggers[[#Headers],[Output Config]]),4),"1","")&amp;COLUMN()+1)&lt;&gt;"",INDIRECT("'Triggers'!"&amp;SUBSTITUTE(ADDRESS(1,COLUMN(Table_Triggers[[#Headers],[Output Config]]),4),"1","")&amp;COLUMN()+1),"")</f>
        <v/>
      </c>
      <c r="AT13" t="str">
        <f ca="1">IF(INDIRECT("'Triggers'!"&amp;SUBSTITUTE(ADDRESS(1,COLUMN(Table_Triggers[[#Headers],[Output Config]]),4),"1","")&amp;COLUMN()+1)&lt;&gt;"",INDIRECT("'Triggers'!"&amp;SUBSTITUTE(ADDRESS(1,COLUMN(Table_Triggers[[#Headers],[Output Config]]),4),"1","")&amp;COLUMN()+1),"")</f>
        <v/>
      </c>
      <c r="AU13" t="str">
        <f ca="1">IF(INDIRECT("'Triggers'!"&amp;SUBSTITUTE(ADDRESS(1,COLUMN(Table_Triggers[[#Headers],[Output Config]]),4),"1","")&amp;COLUMN()+1)&lt;&gt;"",INDIRECT("'Triggers'!"&amp;SUBSTITUTE(ADDRESS(1,COLUMN(Table_Triggers[[#Headers],[Output Config]]),4),"1","")&amp;COLUMN()+1),"")</f>
        <v/>
      </c>
      <c r="AV13" t="str">
        <f ca="1">IF(INDIRECT("'Triggers'!"&amp;SUBSTITUTE(ADDRESS(1,COLUMN(Table_Triggers[[#Headers],[Output Config]]),4),"1","")&amp;COLUMN()+1)&lt;&gt;"",INDIRECT("'Triggers'!"&amp;SUBSTITUTE(ADDRESS(1,COLUMN(Table_Triggers[[#Headers],[Output Config]]),4),"1","")&amp;COLUMN()+1),"")</f>
        <v/>
      </c>
      <c r="AW13" t="str">
        <f ca="1">IF(INDIRECT("'Triggers'!"&amp;SUBSTITUTE(ADDRESS(1,COLUMN(Table_Triggers[[#Headers],[Output Config]]),4),"1","")&amp;COLUMN()+1)&lt;&gt;"",INDIRECT("'Triggers'!"&amp;SUBSTITUTE(ADDRESS(1,COLUMN(Table_Triggers[[#Headers],[Output Config]]),4),"1","")&amp;COLUMN()+1),"")</f>
        <v/>
      </c>
      <c r="AX13" t="str">
        <f ca="1">IF(INDIRECT("'Triggers'!"&amp;SUBSTITUTE(ADDRESS(1,COLUMN(Table_Triggers[[#Headers],[Output Config]]),4),"1","")&amp;COLUMN()+1)&lt;&gt;"",INDIRECT("'Triggers'!"&amp;SUBSTITUTE(ADDRESS(1,COLUMN(Table_Triggers[[#Headers],[Output Config]]),4),"1","")&amp;COLUMN()+1),"")</f>
        <v/>
      </c>
      <c r="AY13" t="str">
        <f ca="1">IF(INDIRECT("'Triggers'!"&amp;SUBSTITUTE(ADDRESS(1,COLUMN(Table_Triggers[[#Headers],[Output Config]]),4),"1","")&amp;COLUMN()+1)&lt;&gt;"",INDIRECT("'Triggers'!"&amp;SUBSTITUTE(ADDRESS(1,COLUMN(Table_Triggers[[#Headers],[Output Config]]),4),"1","")&amp;COLUMN()+1),"")</f>
        <v/>
      </c>
      <c r="AZ13" t="str">
        <f ca="1">IF(INDIRECT("'Triggers'!"&amp;SUBSTITUTE(ADDRESS(1,COLUMN(Table_Triggers[[#Headers],[Output Config]]),4),"1","")&amp;COLUMN()+1)&lt;&gt;"",INDIRECT("'Triggers'!"&amp;SUBSTITUTE(ADDRESS(1,COLUMN(Table_Triggers[[#Headers],[Output Config]]),4),"1","")&amp;COLUMN()+1),"")</f>
        <v/>
      </c>
      <c r="BA13" t="str">
        <f ca="1">IF(INDIRECT("'Triggers'!"&amp;SUBSTITUTE(ADDRESS(1,COLUMN(Table_Triggers[[#Headers],[Output Config]]),4),"1","")&amp;COLUMN()+1)&lt;&gt;"",INDIRECT("'Triggers'!"&amp;SUBSTITUTE(ADDRESS(1,COLUMN(Table_Triggers[[#Headers],[Output Config]]),4),"1","")&amp;COLUMN()+1),"")</f>
        <v/>
      </c>
      <c r="BB13" s="1" t="s">
        <v>1100</v>
      </c>
    </row>
    <row r="14" spans="2:54" ht="21" customHeight="1">
      <c r="B14" s="2" t="s">
        <v>1108</v>
      </c>
      <c r="C14" s="80" t="s">
        <v>1109</v>
      </c>
      <c r="D14" t="str">
        <f ca="1">_xlfn.TEXTJOIN("",TRUE,Table_Text[Config Min])</f>
        <v>"organisation":{"name":{"text": "MGA Insurance"},"address":{"text": "600 Burke Street"},"town":{"text": "Melbourne"},"state":{"text": "VIC"},"postcode":{"text": "3000"},"ABN":{"text": "12 345 678 456"},"AFSL":{"text": "123456789"},"phone":{"text": "1800 066 900"},"website":{"text": "www.website.com"}},"product":{"title":{"text": "Pet Insurance"},"description":{"text": "This policy provides great cover for anybody who runs a small business."}},"landingPage":{"headline":{"text": "Protection From Day One"},"introduction":{"text": "You've commenced on an exciting, entrepreneurial path to bring your dream to life. Let us provide you with peace of mind for the journey. Our insurance solution has been designed with the distinct needs of startups in mind.&lt;br/&gt;&lt;br/&gt;Complete the following form to receive an indicative quote for your insurance needs. Or, if you have additional queries or require immediate cover please call us on 1300 187 621. One of our experienced insurance professionals will respond to you within 2 hours (8.30am to 5.30pm AEST, Monday to Friday) to discuss your detailed needs."},"footerText":{"text": "Insurance issued by CGU Insurance Limited ABN 27 004 478 371, AFSL 238291 ('CGU'). In arranging this insurance Willis Australia Ltd ABN 90 000 321 237, AFSL No. 240600 ('Willis Towers Watson') acts under its own License and under an agreement with CGU. Willis Towers Watson receives commission from CGU on insurance products sold. Details can be found in our Financial Services Guide. This is general advice only and does not take into account your individual objectives, financial situation or needs ('personal circumstances'). A Product Disclosure Statement (PDS) for this product is available at cgu.com.au. You should consider the PDS and your personal circumstances before deciding whether to acquire or hold this product."}},"sidebar":{"incompleteHeader":{"text": "Answer a few simple questions to get an instant quote online."},"incompleteLabel":{"text": "Need Assistance?"},"incompleteMessage":{"text": "Call 1800 066 900 (Weekdays 8:30am-5:30pm)"},"premiumEstimateHeader":{"text": "We have calculated an estimated premium based on the information provided so far."},"premiumEstimateLabel":{"text": "Your Estimate"},"premiumEstimateMessage":{"text": "To calculate your final premium please complete the remaining questions."},"premiumCompleteHeader":{"text": "We have calculated a premium based on the information you have provided."},"premiumCompleteLabel":{"text": "Your Premium"},"premiumCompleteMessage":{"text": "To finalise your quote please complete the remaining questions and follow the prompts."},"bindingQuoteHeader":{"text": "We have finalised your quote using the information provided."},"bindingQuoteLabel":{"text": "Your Quote"},"bindingQuoteMessage":{"text": "To proceed with your quote please enter your payment details and follow the prompts."},"paymentDetailsCompleteHeader":{"text": "We have finalised your quote using the information provided."},"paymentDetailsCompleteLabel":{"text": "Your Quote"},"paymentDetailsCompleteMessage":{"text": "To complete your purchase please read and agree to our terms and conditions."},"legalTermsAcceptedHeader":{"text": "We have finalised your quote using the information provided."},"legalTermsAcceptedLabel":{"text": "Your Quote"},"legalTermsAcceptedMessage":{"text": "To complete your purchase please follow the prompts."},"softReferralHeader":{"text": "We cannot complete you purchase online."},"softReferralLabel":{"text": "Quote Referral"},"softReferralMessageDefault":{"text": "Unfortunately we are unable to complete your purchase online based on your selections."},"softReferralMessageAppendix":{"text": "However, if you enter your contact details one of our qualified insurance experts will assist you in completing your purchase offline."},"hardReferralHeader":{"text": "We cannot generate your quote online."},"hardReferralLabel":{"text": "Quote Referral"},"hardReferralMessageDefault":{"text": "Unfortunately our online channel cannot provide you with a quote based of your selections."},"hardReferralMessageAppendix":{"text": "However, if you enter your contact details one of our qualified insurance experts will assist you in completing your purchase offline."},"declineHeader":{"text": "We cannot generate your quote."},"declineLabel":{"text": "Quote Declined"},"declineMessageDefault":{"text": "Unfortunately you are ineligible to purchase this insurance product based on your selections."},"declineMessageAppendix":{"text": "However, if you enter your contact details one of our qualified insurance experts will assist you in exploring alternative insurance products that may suit your situation."},"errorHeader":{"text": "We cannot generate your quote online."},"errorLabel":{"text": "Calculation Error"},"errorMessageDefault":{"text": "Unfortunately our online channel cannot provide you with a quote based of your selections."},"errorMessageAppendix":{"text": "However, if you enter your contact details one of our qualified insurance experts will assist you in completing your purchase offline."},"summaryLabel":{"text": "Quote Summary"}},"formElements":{"helpMessageLabel":{"text": "What doest this mean and why is it important?"},"repeatingAddItemButton":{"text": "Add", "icon": "glyphicon glyphicon-plus"},"repeatingRemoveItemButton":{"text": "Remove", "icon": "glyphicon glyphicon-remove"}},"sidebarPanels":{"test1Header":{"text": "Header 1"},"test1Body":{"text": "&lt;p&gt;Some HTML content&lt;/p&gt;"},"test1Footer":{"text": "Footer 1"}},"workflow":{"step1":{"tabLabel":{"text": "Get a quote"},"topHeading":{"text": "Pet Insurance"},"contactHeading":{"text": "Contact Details"},"nextButton":{"text": "Next", "icon": "glyphicon glyphicon-arrow-right"},"enquiryButton":{"text": "Request a call-back", "icon": "glyphicon glyphicon-earphone"}},"step2":{"tabLabel":{"text": "Your details"},"topHeading":{"text": "Pet Insurance"},"nextButton":{"text": "Next", "icon": "glyphicon glyphicon-arrow-right"},"backButton":{"text": "Previous page", "icon": "glyphicon glyphicon-arrow-left"},"enquiryButton":{"text": "Request a call-back", "icon": "glyphicon glyphicon-earphone"}},"step3":{"tabLabel":{"text": "Apply online"},"topHeading":{"text": "Pet Insurance"},"nextButton":{"text": "Complete application", "icon": "fa fa-check"},"backButton":{"text": "Edit quote", "icon": "fa fa-pencil "},"enquiryButton":{"text": "Request a call-back", "icon": "glyphicon glyphicon-earphone"}},"successPage":{"topHeading":{"text": "Pet Insurance"},"successHeading":{"text": "Application completed"},"successText":{"text": "Thank you for your application. Our office will be in touch shortly and a confirmation email has been sent to you. If you have any questions, please contact our office on 1800 066 900 or email petindustry@mga.com."}},"enquiryPage":{"topHeading":{"text": "Pet Insurance"},"enquiryHeading":{"text": "Call-back requested"},"enquiryText":{"text": "Thank you for registering your interest. Your details have been passed on to one of our qualified insurance specialists, who will contact you shortly and assist you in obtaining the right cover."},"backButton":{"text": "Return to your quote", "icon": "glyphicon glyphicon-arrow-left"}},"referralPage":{"topHeading":{"text": "Pet Insurance"},"referralHeading":{"text": "Quote Referred"},"referralText":{"text": "However, your details have been passed on to one of our qualified insurance specialists, who will contact you shortly and assist you in obtaining the right cover."}},"declinePage":{"topHeading":{"text": "Pet Insurance"},"declineHeading":{"text": "Quote declined"},"declineText":{"text": "However, one of our qualified insurance specialists may be able to recommend a different type of insurance product to provide the cover you need. If this would be of interest, please feel free to contact us today."},"enquiryButton":{"text": "Request a call-back", "icon": "glyphicon glyphicon-earphone"}}}</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s="1" t="s">
        <v>1100</v>
      </c>
    </row>
    <row r="15" spans="2:54" ht="21" customHeight="1">
      <c r="B15" s="2" t="s">
        <v>423</v>
      </c>
      <c r="C15" s="1" t="s">
        <v>1110</v>
      </c>
      <c r="D15" t="str">
        <f ca="1">_xlfn.TEXTJOIN("",TRUE,Table_Settings[Config Min])</f>
        <v>"permissions":{"productionDomains": "www.website.com","stagingDomains": "staging.website.com","developmentDomains": "dev.website.com"},"financial":{"commissionRate": 0.2,"serviceFeeOnceOff": 0,"serviceFeePremiumPercent": 0},"styling":{"googleFonts":{"headings": "Dosis","bodyText": "Open Sans","labels": "Open Sans"},"fontWeight":{"headings": 400,"bodyText": 400,"labels": 700},"primaryColours":{"background1": "#FFFFFF","background2": "#f1f1f1","background3": "#bebebe","foreground1": "#2F3132","foreground2": "#394249","accent1": "#042361","accent2": "#042361","borders": "transparent"},"other":{"tooltipIcon": "fa-question-circle","defaultBorderRadius": 0,"scrollDurationMultiplier": 1,"sidebarWidth": 250,"sidebarPaymentOptions": true,"smallDeviceMargin": 20,"offsetTopXS": 65,"offsetTopSM": 65,"offsetTopMD": 75,"offsetTopLG": 75,"offsetTopXL": 75}}</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s="1" t="s">
        <v>1100</v>
      </c>
    </row>
    <row r="16" spans="2:54" ht="21" customHeight="1">
      <c r="B16" s="2" t="s">
        <v>551</v>
      </c>
      <c r="C16" s="1" t="s">
        <v>1111</v>
      </c>
      <c r="D16" s="1"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"css":"body{font-family:'Open Sans';font-size:15px;font-weight:400;color:#2F3132;margin-right:0;margin-bottom:15px;margin-left:0}h1{font-family:'Dosis';font-size:45px;font-weight:400;color:#2F3132;margin-top:40px;margin-right:30px;margin-bottom:40px;margin-left:30px}aside#sidebar{font-family:'Open Sans';font-weight:400}article{background:#f1f1f1;margin-bottom:30px;padding-top:23px;padding-right:30px;padding-bottom:20px;padding-left:30px}h1{text-transform:uppercase;}section h2{font-family:'Dosis';font-size:35px;font-weight:400;margin-top:10px;margin-bottom:0;text-transform:uppercase;}section h3{font-family:'Dosis';font-size:24px;font-weight:500;margin-top:30px;margin-bottom:0}section h4{font-family:'Dosis';font-size:20px;font-weight:500;margin-top:0;margin-bottom:0}section p{font-family:'Open Sans';font-size:15px;font-weight:400;margin-top:5px;margin-bottom:5px}formly-field .form-group{margin-top:15px;margin-bottom:15px}formly-field .field-content{margin-bottom:15px}formly-field label{font-family:'Open Sans';font-size:14px;font-weight:700;color:#2F3132}formly-field .question{margin-top:0px;margin-bottom:15px}formly-field small.text-muted{font-family:'Open Sans';font-size:13px;font-weight:400;color:#394249}formly-field .form-control{font-family:'Open Sans';font-size:15px;font-weight:400;color:#2F3132;background:#FFFFFF;border:none;border-radius:0;padding-top:10px;padding-right:12px;padding-bottom:10px;padding-left:12px}formly-field span.input-group-addon{color:#394249;background:#bebebe;border:none;border-radius:0}formly-field .form-control.ng-valid:focus,formly-field .form-control.ng-invalid:focus,formly-field .form-control.ng-pending:focus{border-left:none}formly-field .form-control.ng-valid.ng-touched{border-left:7px solid #4a9049}formly-field .form-control.ng-invalid.ng-touched{border-left:7px solid #b33345}formly-field .form-control.ng-pending.ng-touched{border-left:7px solid #bebebe}formly-field .form-control[disabled]{background:#f6f8fd}formly-field formly-validation-message{font-family:'Open Sans';font-size:13px;font-weight:400;color:#b33345}formly-field textarea{font-family:'Open Sans'}formly-field div.terms-and-conditions{font-family:'Open Sans';font-size:12px;background:#FFFFFF;padding-top:20px;padding-right:25px;padding-bottom:15px;padding-left:10px;height:300px}formly-field div.terms-and-conditions p{margin-left:15px}formly-field div.terms-and-conditions ol{padding-left:30px}formly-field .content-field{margin-bottom:-15px}formly-field div.btn-group{margin-bottom:-10px}formly-field label.btn,formly-field label.btn:hover,formly-field label.btn:active{font-family:'Open Sans';font-size:14px;font-weight:700;color:#2F3132;background:#FFFFFF;border:none;border-radius:0;margin-right:7px;margin-bottom:10px;margin-left:0;padding-top:12px;padding-right:18px;padding-bottom:12px;padding-left:18px}formly-field label.btn.selected,formly-field label.btn.selected:hover,formly-field label.selected:active{color:#FFFFFF;background:#042361;border:none}formly-field label .btn-icon{font-size:25px;margin-top:3px}formly-field label .btn-icon .sm{font-size:18px;top:-4px}formly-field label .btn-icon .md{font-size:25px;top:-2px}formly-field label .btn-icon .lg{font-size:30px}formly-field .repeating-question-set{margin-top:30px}formly-field .repeating .btn{font-family:'Open Sans';font-size:14px;font-weight:400;border-radius:0;padding-top:15px;padding-right:20px;padding-bottom:15px;padding-left:20px}formly-field .repeating .btn.btn-add-item{color:#FFFFFF;background:#042361;border:none;margin-top:20px}formly-field .repeating .btn.btn-add-item:hover{color:#FFFFFF;background:#042361;border:none}formly-field .repeating .btn.btn-add-item:active{color:#FFFFFF;background:#042361;border:none}formly-field .repeating .btn.btn-add-item .btn-icon{font-size:14px;margin-top:-4px;margin-right:5px;margin-left:2px;top:1px}formly-field .repeating .btn.btn-remove-item{color:#2F3132;background:#FFFFFF;border:none;margin-top:25px}formly-field .repeating .btn.btn-remove-item:hover{color:#2F3132;background:#FFFFFF;border:none}formly-field .repeating .btn.btn-remove-item:active{color:#2F3132;background:#FFFFFF;border:none}formly-field .repeating .btn.btn-remove-item .btn-icon{font-size:16px;margin-top:-4px;margin-right:5px;top:2px}.ui-datepicker.ui-widget.ui-widget-content{background:#FFFFFF;border:none;border-radius:0;padding-top:5px;padding-right:5px;padding-bottom:5px;padding-left:4px}.ui-datepicker .ui-datepicker-header{background:#f1f1f1;border:none;border-radius:0;margin-top:1px;margin-right:1px;margin-bottom:1px;margin-left:2px}.ui-datepicker .ui-datepicker-title select,.ui-datepicker select.ui-datepicker-month,.ui-datepicker select.ui-datepicker-year{font-family:'Open Sans';font-size:13px;font-weight:400;color:#2F3132;background:#FFFFFF;border:none;border-radius:0;margin-top:2px;margin-right:2px;margin-bottom:2px;margin-left:2px;width:40%}.ui-datepicker .ui-datepicker-calendar th{font-family:'Open Sans';font-size:14px;font-weight:700;color:#2F3132}.ui-widget-content .ui-state-default{font-family:'Open Sans';font-size:13px;font-weight:400;color:#2F3132;background:#f1f1f1;border:none;padding-right:4px;padding-bottom:3px}.ui-widget-content .ui-state-hover{color:#2F3132;background:#bebebe;border:none}.ui-widget-content .ui-state-highlight{color:#FFFFFF;background:#394249;border:none}.ui-widget-content .ui-state-active{color:#FFFFFF;background:#042361;border:none}formly-field radio-field{margin-top:10px}formly-field .radio label{font-family:'Open Sans';font-size:15px;font-weight:400;color:#2F3132;margin-bottom:3px;margin-left:10px}formly-field .radio input[type=radio] ~ .check{background:#FFFFFF;border-radius:100%;margin-top:2px;width:16px;height:16px}formly-field .radio input[type=radio]:checked ~ .check .inside{background:#042361;border-radius:100%;margin-top:4px;margin-left:4px;width:8px;height:8px}formly-field .checkbox label{font-family:'Open Sans';font-size:15px;font-weight:400;color:#2F3132;margin-left:10px}formly-field .checkbox input[type=checkbox] ~ .check{background:#FFFFFF;width:17px;height:17px;top:2px}formly-field .checkbox input[type=checkbox] ~ .check .inside{font-size:13px;color:#042361;margin-top:1px;margin-left:2px}.tooltip-icon{font-size:14px;color:#042361}.popover{background:#FFFFFF;border:none;border-radius:0;padding-top:6px;padding-right:6px;padding-bottom:6px;padding-left:6px}.popover-title{font-family:'Open Sans';font-size:14px;font-weight:700;color:#2F3132;background:#f1f1f1;border:none;border-radius:0;padding-top:10px;padding-right:10px;padding-bottom:10px;padding-left:10px}.popover-content{font-family:'Open Sans';font-size:14px;font-weight:400;color:#2F3132;padding-top:10px;padding-right:10px;padding-bottom:10px;padding-left:10px}nav .btn-icon{font-size:16px;margin-top:-4px;margin-right:5px}nav .btn{font-family:'Open Sans';font-size:14px;font-weight:400;border-radius:0;padding-top:18px;padding-right:30px;padding-bottom:18px;padding-left:30px}nav .btn.btn-primary{color:#FFFFFF;background:#042361;border:none}nav .btn.btn-primary:hover{color:#FFFFFF;background:#042361;border:none}nav .btn.btn-primary:active{color:#FFFFFF;background:#042361;border:none}nav .btn.btn-secondary{color:#2F3132;background:#f1f1f1;border:none}nav .btn.btn-secondary:hover{color:#2F3132;background:#f1f1f1;border:none}nav .btn.btn-secondary:active{color:#2F3132;background:#f1f1f1;border:none}nav#progress-bar h4{font-family:'Dosis';font-size:24px;font-weight:400;margin-top:30px;margin-bottom:3px;padding-bottom:10px}nav#progress-bar h4.active{color:#2F3132;border-bottom:4px solid #042361}nav#progress-bar h4.inactive{color:#d6dce0;border-bottom:4px solid #e4eaee}#sidebar aside{margin-bottom:20px}#sidebar .header{font-family:'Open Sans';font-weight:400;color:#FFFFFF;background:#042361;padding-top:20px;padding-right:20px;padding-bottom:20px;padding-left:20px}#sidebar .body{font-family:'Open Sans';font-weight:400;color:#2F3132;background:#e0e0e0;padding-top:20px;padding-right:20px;padding-bottom:20px;padding-left:20px}#sidebar .footer{font-family:'Open Sans';font-weight:400;color:#2F3132;background:#2F3132;padding-top:20px;padding-right:20px;padding-bottom:20px;padding-left:20px;border-top:1px solid #394249}#sidebar .body h3{font-family:'Open Sans';font-size:16px;font-weight:700;color:#2F3132;margin-top:0;margin-bottom:5px}#sidebar .body .message{font-family:'Open Sans';font-size:14px;font-weight:400;color:#2F3132;margin-top:0;margin-bottom:0}#sidebar .body .price{color:#2F3132;height:62px}#sidebar .body .price .dollars{font-family:'Dosis';font-size:45px;font-weight:400;color:#2F3132;margin-top:0;margin-bottom:0}#sidebar .body .price .cents{font-family:'Dosis';font-size:15px;font-weight:700;color:#2F3132;margin-left:-11px}#sidebar .loader{color:#2F3132;margin-top:15px}#sidebar buttons-field label.btn{font-family:'Open Sans';font-size:13px;font-weight:700;color:#2F3132;background:none;padding-top:4px;padding-right:2px;padding-bottom:4px;padding-left:2px}#sidebar buttons-field label.btn.selected{color:#FFFFFF;background:#042361;padding-right:8px;padding-left:8px}#sidebar .body .summary{margin-top:15px}#sidebar .body .summary h4{font-family:'Open Sans';font-size:15px;font-weight:700;color:#2F3132;margin-top:0;margin-bottom:10px}#sidebar .body .summary .key{font-family:'Open Sans';font-size:13px;font-weight:700;color:#2F3132;padding-right:3px}#sidebar .body .summary .value{font-family:'Open Sans';font-size:13px;font-weight:300;color:#2F3132}#sidebar .body nav .btn{margin-top:20px;padding-top:13px;padding-bottom:13px;width:100%}#sidebar .header nav{margin-top:10px}#sidebar .header nav .btn{margin-top:10px;padding-top:10px;padding-right:20px;padding-bottom:10px;padding-left:20px}#sidebar .header nav .btn.btn-primary{color:#2F3132;background:#FFFFFF}#sidebar .header nav .btn.btn-secondary{color:#2F3132;background:#FFFFFF}nav#footer-actions .btn{margin-right:15px;margin-bottom:15px}formly-field label .btn-icon{height:35px;margin:auto; display:table;}formly-field label .btn-icon &gt; span{display:table-cell; vertical-align:middle;}formly-field .button-text .pl-cover-limit{font-size:23px}formly-field .button-text .pl-cover-price{font-size:12px}#section-column{margin-right:270px}#sidebar-column{width:250px}.input-group *:first-child .form-control{border-top-left-radius:0;border-bottom-left-radius:0;}.input-group *:last-child .form-control{border-top-right-radius:0;border-bottom-right-radius:0;}@media(max-width:768px){#sidebar-column{width:auto}#section-column{margin-right:0}body{margin-left:0;margin-right:0}article{padding-left:20px;padding-right:20px}nav#footer-actions{padding-left:20px;padding-right:20px}#sidebar .body{margin-bottom:0}h1{margin-left:20px;margin-right:20px}}@media(min-width:769px){h1{margin-left:0;margin-right:0}}#sidebar #calculation.state-softReferral .header{background:#e4970a}#sidebar #calculation.state-hardReferral .header{background:#e40a20}#sidebar #calculation.state-decline .header{background:#e40a20}#sidebar #calculation .header:before{border-right: 10px solid #042361}#sidebar #calculation.state-softReferral .header:before{border-right: 10px solid #e4970a}#sidebar #calculation.state-hardReferral .header:before{border-right: 10px solid #e40a20}#sidebar #calculation.state-decline .header:before{border-right: 10px solid #e40a20}#sidebar #calculation .arrow:after{border-top: 10px solid #042361}#sidebar #calculation.state-softReferral .arrow:after{border-top: 10px solid #e4970a}#sidebar #calculation.state-hardReferral .arrow:after{border-top: 10px solid #e40a20}#sidebar #calculation.state-decline .arrow:after{border-top: 10px solid #e40a20}.popover.top&gt;.arrow:after{border-top-color:#FFFFFF}.popover.top&gt;.arrow{border-top-color:none}",</v>
      </c>
      <c r="E16" t="str">
        <f ca="1">"""fonts"":["&amp;
_xlfn.TEXTJOIN(",",TRUE,Table_Styles[Config Font])&amp;
"]"</f>
        <v>"fonts":[{"fontFamily":"Open Sans","fontWeight":400},{"fontFamily":"Dosis","fontWeight":400},{"fontFamily":"Dosis","fontWeight":500},{"fontFamily":"Open Sans","fontWeight":700},{"fontFamily":"Dosis","fontWeight":700},{"fontFamily":"Open Sans","fontWeight":300}]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s="1" t="s">
        <v>1100</v>
      </c>
    </row>
    <row r="17" spans="2:54" ht="21" customHeight="1">
      <c r="B17" s="2" t="s">
        <v>0</v>
      </c>
      <c r="C17" s="1" t="s">
        <v>1112</v>
      </c>
      <c r="D17" t="str">
        <f ca="1">IF(INDIRECT("'Question Sets'!"&amp;SUBSTITUTE(ADDRESS(1,COLUMN(Table_Question_Sets[[#Headers],[Output Config]]),4),"1","")&amp;COLUMN()+1)&lt;&gt;"",INDIRECT("'Question Sets'!"&amp;SUBSTITUTE(ADDRESS(1,COLUMN(Table_Question_Sets[[#Headers],[Output Config]]),4),"1","")&amp;COLUMN()+1),"")</f>
        <v>"ratingPrimary":[{"className": "row","fieldGroup":[{"key": "PLLimit","type": "buttons-field","className":"col-xs-12","templateOptions":{"options":[{"value":"&lt;span class='pl-cover-limit'&gt;$5M&lt;/span&gt;&lt;br/&gt;&lt;span class='pl-cover-price'&gt;From $350&lt;/span&gt;","key":"$5,000,000","icon":"fa fa-umbrella sm"},{"value":"&lt;span class='pl-cover-limit'&gt;$10M&lt;/span&gt;&lt;br/&gt;&lt;span class='pl-cover-price'&gt;From $420&lt;/span&gt;","key":"$10,000,000","icon":"fa fa-umbrella md"},{"value":"&lt;span class='pl-cover-limit'&gt;$20M&lt;/span&gt;&lt;br/&gt;&lt;span class='pl-cover-price'&gt;From $490&lt;/span&gt;","key":"$20,000,000","icon":"fa fa-umbrella lg"},{"value":"No Cover","key":"0","icon":"glyphicon glyphicon-remove md","hideCondition":"true"}],"label":"Please select your public and products liability limit:","content":{"heading2":"Select Cover","heading3":"Public and products liability","paragraph":"We can provide public and products liability insurance for your employees and sub-contactors employed on an exclusive basis with a sum insured up to $20M.&lt;br/&gt;&lt;br/&gt;Please note that the cover for Pets in Care, Custody and Control has a limit of $100,000, and that the $5M cover limit option is applicable to businesses with 1 person involved only."}},"validators": {"validation": Validators.compose([ValidationService.required('true', '')])}}]}],</v>
      </c>
      <c r="E17" t="str">
        <f ca="1">IF(INDIRECT("'Question Sets'!"&amp;SUBSTITUTE(ADDRESS(1,COLUMN(Table_Question_Sets[[#Headers],[Output Config]]),4),"1","")&amp;COLUMN()+1)&lt;&gt;"",INDIRECT("'Question Sets'!"&amp;SUBSTITUTE(ADDRESS(1,COLUMN(Table_Question_Sets[[#Headers],[Output Config]]),4),"1","")&amp;COLUMN()+1),"")</f>
        <v>"ratingSecondary":[{"className": "row","fieldGroup":[{"key": "employeeCount","type": "select-field","className":"col-xs-12","templateOptions":{"container":{"style":"width:75px;"},"defaultValue":"2","options":[{"label":"0","value":"0"},{"label":"1","value":"1"},{"label":"2","value":"2"},{"label":"3","value":"3"},{"label":"4","value":"4"},{"label":"5","value":"5"},{"label":"6","value":"6"},{"label":"7","value":"7"},{"label":"8","value":"8"},{"label":"9","value":"9"},{"label":"10","value":"10"}],"label":"How many employees including working partners/directors are employed by the business?","content":{"heading3":"Additional employees","paragraph":"The public and products liability limit you have selected includes cover for up to 2 employees. Additional employees can be added for an additional cost of $120 per employee."},"hideCondition":"PLLimit == null || PLLimit == '' || PLLimit == '0' || PLLimit == '$5,000,000'"},"validators": {"validation": Validators.compose([ValidationService.required('true', 'PLLimit == null || PLLimit == \'\' || PLLimit == \'0\' || PLLimit == \'$5,000,000\''), ValidationService.minValue(0), ValidationService.maxValue(10)])}},{"key": "employeeCountUsed","type": "hidden-field","className":"col-xs-12","templateOptions":{"calculatedValue":"(PLLimit == null || PLLimit == '' || PLLimit == '0' || PLLimit == '$5,000,000') ? '1' : employeeCount"},"validators": {"validation": Validators.compose([])},"expressionProperties": { "templateOptions.disabled": "true"}},{"key": "subContractorCount","type": "select-field","className":"col-xs-12","templateOptions":{"container":{"style":"width:75px;"},"defaultValue":"0","options":[{"label":"0","value":"0"},{"label":"1","value":"1"},{"label":"2","value":"2"},{"label":"3","value":"3"},{"label":"4","value":"4"},{"label":"5","value":"5"},{"label":"6","value":"6"},{"label":"7","value":"7"},{"label":"8","value":"8"},{"label":"9","value":"9"},{"label":"10","value":"10"}],"label":"How many sub-contractors are working for the business on an exclusive business?","content":{"heading3":"Sub-contactors","paragraph":"With a cover limit of %{ PLLimit }% you are able to insure up to 10 sub-contractors under your policy at a cost of %{ PLLimit == '$10,000,000' ? '$280' : '$400' }% per contractor.Please note that sub-contractors insured under your policy must work for your business on an exclusive basis. Sub-contractors who also work for other clients must be insured in their own name."},"hideCondition":"PLLimit == null || PLLimit == '' || PLLimit == '0' || PLLimit == '$5,000,000'"},"validators": {"validation": Validators.compose([ValidationService.required('true', 'PLLimit == null || PLLimit == \'\' || PLLimit == \'0\' || PLLimit == \'$5,000,000\''), ValidationService.minValue(0), ValidationService.maxValue(10)])}},{"key": "subContractorCountUsed","type": "hidden-field","className":"col-xs-12","templateOptions":{"calculatedValue":"(PLLimit == null || PLLimit == '' || PLLimit == '0' || PLLimit == '$5,000,000') ? '0' : subContractorCount"},"validators": {"validation": Validators.compose([])},"expressionProperties": { "templateOptions.disabled": "true"}},{"key": "animalsInTransit","type": "buttons-field","className":"col-xs-12","templateOptions":{"options":[{"value":"Yes","key":"Yes","icon":"glyphicon glyphicon-ok md"},{"value":"No","key":"No","icon":"glyphicon glyphicon-remove md"}],"label":"Do you need cover for animals in transit?","content":{"heading3":"Animals in transit","paragraph":"We offer cover for injury to pets up to $5,000 as a result of collision or overturning of vehicle, with an excess of $250."}},"validators": {"validation": Validators.compose([ValidationService.required('true', '')])}},{"key": "trailerCover","type": "buttons-field","className":"col-xs-12","templateOptions":{"options":[{"value":"Yes","key":"Yes","icon":"glyphicon glyphicon-ok md"},{"value":"No","key":"No","icon":"glyphicon glyphicon-remove md"}],"label":"Do you need trailer cover?","content":{"heading3":"Trailer cover","paragraph":"We offer comprehensive cover for your trailer(s) up to a combined sum insured of $8,000, with an excess of $150."}},"validators": {"validation": Validators.compose([ValidationService.required('true', '')])}},{"key": "toolsCover","type": "buttons-field","className":"col-xs-12","templateOptions":{"options":[{"value":"Yes","key":"Yes","icon":"glyphicon glyphicon-ok md"},{"value":"No","key":"No","icon":"glyphicon glyphicon-remove md"}],"label":"Do you need cover for your tools of trade?","content":{"heading3":"Tools of trade","paragraph":"We can provide cover for your tools of trade up to a combined sum insured of $5,000, with an excess of $250."}},"validators": {"validation": Validators.compose([ValidationService.required('true', '')])}},{"key": "accidentCover","type": "buttons-field","className":"col-xs-12","templateOptions":{"options":[{"value":"Yes","key":"Yes","icon":"glyphicon glyphicon-ok md"},{"value":"No","key":"No","icon":"glyphicon glyphicon-remove md"}],"label":"Would you like somebody to contact you regarding personal accident and illness cover?","content":{"heading3":"Personal accident and illness","paragraph":"Our personal accident and illness cover option pays a weekly amount, with a 14 day waiting period in place of an excess. The benefit period is 104 weeks for 18-60 year old individuals, and 52 weeks for 61-65 year old individuals. We offer world wide cover and 24 hour coverage. Includes death by accident $75,000. Pre existing conditions are excluded."}},"validators": {"validation": Validators.compose([ValidationService.required('true', '')])}},{"key": "ratingState","type": "buttons-field","className":"col-xs-12","templateOptions":{"options":[{"value":"ACT","key":"ACT"},{"value":"NSW","key":"NSW"},{"value":"NT","key":"NT"},{"value":"QLD","key":"QLD"},{"value":"SA","key":"SA"},{"value":"TAS","key":"TAS"},{"value":"VIC","key":"VIC"},{"value":"WA","key":"WA"}],"label":"In which state or territory does your business operate?","content":{"heading3":"State or territory","paragraph":"If the state in which your business is registered differs from that in which it operates, please select the state that your business operates in."}},"validators": {"validation": Validators.compose([ValidationService.required('true', '')])}},]},{"className": "row","fieldGroup": [{"key": "policyStartDate","type": "datepicker-field","className":"col-xs-12","templateOptions":{"defaultValue":"dateAsString(today())","label":"Please specify","content":{"heading3":"Policy commencement date","paragraph":"Please specify the date you require your insurance policy to commence."},"addonLeft":{"class":"glyphicon glyphicon-calendar"}},"validators": {"validation": Validators.compose([ValidationService.required('true', ''), ValidationService.isDate(), ValidationService.customExpression('inTheNextDays(date(fieldValue), 30)', 'The start date must be in the next 30 days')])}}]}],</v>
      </c>
      <c r="F17" t="str">
        <f ca="1">IF(INDIRECT("'Question Sets'!"&amp;SUBSTITUTE(ADDRESS(1,COLUMN(Table_Question_Sets[[#Headers],[Output Config]]),4),"1","")&amp;COLUMN()+1)&lt;&gt;"",INDIRECT("'Question Sets'!"&amp;SUBSTITUTE(ADDRESS(1,COLUMN(Table_Question_Sets[[#Headers],[Output Config]]),4),"1","")&amp;COLUMN()+1),"")</f>
        <v>"contact":[{"className": "row","fieldGroup":[{"key": "name","type": "input-field","className":"col-xs-12 col-md-6","templateOptions":{"label":"Your name"},"validators": {"validation": Validators.compose([ValidationService.required('true', '')])}},{"key": "email","type": "input-field","className":"col-xs-12 col-md-6","templateOptions":{"label":"Email"},"validators": {"validation": Validators.compose([ValidationService.required('true', ''), ValidationService.isEmail()])}},{"key": "phone","type": "input-field","className":"col-xs-12 col-md-6","templateOptions":{"label":"Phone","formatTextInput":"phoneNumber","addonLeft":{"class":"fa fa-phone"}},"validators": {"validation": Validators.compose([ValidationService.isPhoneNumber()])}},{"key": "mobile","type": "input-field","className":"col-xs-12 col-md-6","templateOptions":{"label":"Mobile","formatTextInput":"phoneNumber","addonLeft":{"class":"fa fa-phone"}},"validators": {"validation": Validators.compose([ValidationService.required('true', ''), ValidationService.isPhoneNumber()])}}]}],</v>
      </c>
      <c r="G17" t="e">
        <f ca="1">IF(INDIRECT("'Question Sets'!"&amp;SUBSTITUTE(ADDRESS(1,COLUMN(Table_Question_Sets[[#Headers],[Output Config]]),4),"1","")&amp;COLUMN()+1)&lt;&gt;"",INDIRECT("'Question Sets'!"&amp;SUBSTITUTE(ADDRESS(1,COLUMN(Table_Question_Sets[[#Headers],[Output Config]]),4),"1","")&amp;COLUMN()+1),"")</f>
        <v>#REF!</v>
      </c>
      <c r="H17" t="str">
        <f ca="1">IF(INDIRECT("'Question Sets'!"&amp;SUBSTITUTE(ADDRESS(1,COLUMN(Table_Question_Sets[[#Headers],[Output Config]]),4),"1","")&amp;COLUMN()+1)&lt;&gt;"",INDIRECT("'Question Sets'!"&amp;SUBSTITUTE(ADDRESS(1,COLUMN(Table_Question_Sets[[#Headers],[Output Config]]),4),"1","")&amp;COLUMN()+1),"")</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"buttons-field","className":"col-xs-12","templateOptions":{"options":[{"value":"Yes","key":"Yes","icon":"glyphicon glyphicon-ok md"},{"value":"No","key":"No","icon":"glyphicon glyphicon-remove md"}],"question":"Are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"buttons-field","className":"col-xs-12","templateOptions":{"options":[{"value":"Yes","key":"Yes","icon":"glyphicon glyphicon-ok md"},{"value":"No","key":"No","icon":"glyphicon glyphicon-remove md"}],"label":"Do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I17" t="str">
        <f ca="1">IF(INDIRECT("'Question Sets'!"&amp;SUBSTITUTE(ADDRESS(1,COLUMN(Table_Question_Sets[[#Headers],[Output Config]]),4),"1","")&amp;COLUMN()+1)&lt;&gt;"",INDIRECT("'Question Sets'!"&amp;SUBSTITUTE(ADDRESS(1,COLUMN(Table_Question_Sets[[#Headers],[Output Config]]),4),"1","")&amp;COLUMN()+1),"")</f>
        <v>"paymentOptions":[{"className": "row","fieldGroup":[{"key": "paymentOption","type": "buttons-field","className":"col-xs-12","templateOptions":{"defaultValue":"'Yearly'","options":[{"value":"Yearly","key":"Yearly","hideCondition":"false"},{"value":"Monthly","key":"Monthly","hideCondition":"false"},{"value":"Fortnightly","key":"Fortnightly","hideCondition":"true"},{"value":"Weekly","key":"Weekly","hideCondition":"true"}],"label":"Select payment option","content":{"heading2":"Payment Options","paragraph":"We provide a pay by the month option using premium funding at no additional charge. Alternatively yearly payment by credit card over the phone is also available."}},"validators": {"validation": Validators.compose([ValidationService.required('true', '')])}}]}],</v>
      </c>
      <c r="J17" t="str">
        <f ca="1">IF(INDIRECT("'Question Sets'!"&amp;SUBSTITUTE(ADDRESS(1,COLUMN(Table_Question_Sets[[#Headers],[Output Config]]),4),"1","")&amp;COLUMN()+1)&lt;&gt;"",INDIRECT("'Question Sets'!"&amp;SUBSTITUTE(ADDRESS(1,COLUMN(Table_Question_Sets[[#Headers],[Output Config]]),4),"1","")&amp;COLUMN()+1),"")</f>
        <v>"paymentMethods":[{"className": "row","fieldGroup":[{"key": "paymentMethod","type": "buttons-field","className":"col-xs-12","templateOptions":{"defaultValue":"'Direct Debit'","options":[{"value":"Direct Debit","key":"Direct Debit","hideCondition":"paymentOption == 'Yearly'"},{"value":"Visa","key":"Visa","hideCondition":"paymentOption == 'Yearly'"},{"value":"Mastercard","key":"Mastercard","hideCondition":"paymentOption == 'Yearly'"}],"label":"Select payment method","hideCondition":"paymentOption != 'Monthly'","affectsPremium":"Yes"},"validators": {"validation": Validators.compose([ValidationService.required('true', 'paymentOption != \'Monthly\'')])}},{"key": "creditCardPhoneNumberMessage","type": "content-field","className":"col-xs-12","templateOptions":{"content":{"heading3":"Credit card payments","paragraph":"For privacy reasons, we do not recommend credit card numbers being provided online. Instead we will contact you via phone to obtain your credit card details securely. Please provide your best contact number in the field below, submit the form and we’ll contact you."},"hideCondition":"paymentOption != 'Monthly' || (paymentMethod != 'Visa' &amp;&amp; paymentMethod != 'Mastercard')"},"validators": {"validation": Validators.compose([])}},{"key": "creditCardPhoneNumber","type": "input-field","className":"col-xs-12 col-sm-6","templateOptions":{"label":"Phone Number","formatTextInput":"phoneNumber","addonLeft":{"class":"fa fa-phone"},"hideCondition":"paymentOption != 'Monthly' || (paymentMethod != 'Visa' &amp;&amp; paymentMethod != 'Mastercard')"},"validators": {"validation": Validators.compose([ValidationService.required('true', 'paymentOption != \'Monthly\' || (paymentMethod != \'Visa\' &amp;&amp; paymentMethod != \'Mastercard\')'), ValidationService.isPhoneNumber()])}},{"key": "directDebitHeading","type": "content-field","className":"col-xs-12","templateOptions":{"content":{"heading3":"Direct Debit account details"},"hideCondition":"paymentOption != 'Monthly' || paymentMethod != 'Direct Debit'"},"validators": {"validation": Validators.compose([])}},{"key": "accountName","type": "input-field","className":"col-xs-12 col-sm-6","templateOptions":{"label":"Account Name","hideCondition":"paymentOption != 'Monthly' || paymentMethod != 'Direct Debit'"},"validators": {"validation": Validators.compose([ValidationService.required('true', 'paymentOption != \'Monthly\' || paymentMethod != \'Direct Debit\''), ValidationService.isName()])}},{"key": "BSB","type": "input-field","className":"col-xs-6 col-sm-3","templateOptions":{"label":"BSB","hideCondition":"paymentOption != 'Monthly' || paymentMethod != 'Direct Debit'"},"validators": {"validation": Validators.compose([ValidationService.required('true', 'paymentOption != \'Monthly\' || paymentMethod != \'Direct Debit\''), ValidationService.isBSB()])}},{"key": "accountNumber","type": "input-field","className":"col-xs-6 col-sm-3","templateOptions":{"label":"Account Number","hideCondition":"paymentOption != 'Monthly' || paymentMethod != 'Direct Debit'"},"validators": {"validation": Validators.compose([ValidationService.required('true', 'paymentOption != \'Monthly\' || paymentMethod != \'Direct Debit\''), ValidationService.isNumber()])}}]}],</v>
      </c>
      <c r="K17" t="str">
        <f ca="1">IF(INDIRECT("'Question Sets'!"&amp;SUBSTITUTE(ADDRESS(1,COLUMN(Table_Question_Sets[[#Headers],[Output Config]]),4),"1","")&amp;COLUMN()+1)&lt;&gt;"",INDIRECT("'Question Sets'!"&amp;SUBSTITUTE(ADDRESS(1,COLUMN(Table_Question_Sets[[#Headers],[Output Config]]),4),"1","")&amp;COLUMN()+1),"")</f>
        <v>"termsAndConditions":[{"className": "row","fieldGroup":[{"key": "paymentOptionEmailInvoice","type": "radio-field","className":"col-xs-12","templateOptions":{"options":[{"value":"Yes","key":"Yes"},{"value":"No","key":"No"}],"question":"Are you happy to receive your invoice with payment methods via email?","hideCondition":"paymentOption != 'Yearly'"},"validators": {"validation": Validators.compose([ValidationService.required('true', 'paymentOption != \'Yearly\'')])}},{"key": "directDebitDeclaration","type": "buttons-field","className":"col-xs-12","templateOptions":{"options":[{"value":"Yes","key":"Yes","icon":"glyphicon glyphicon-ok md"},{"value":"No","key":"No","icon":"glyphicon glyphicon-remove md"}],"label":"Do you understand and accept your declaration?","content":{"heading3":"Terms &amp; Conditions","paragraph":"I request that MGA Ezipay charge me for the costs associated with my insurance purchase using the payment details I have supplied, in accordance with my selected payment schedule, the associated PDS and the following terms and conditions:&lt;br&gt;&lt;br&gt;","terms":"    &lt;p&gt;&lt;strong&gt;Loan Agreement Terms and Conditions&lt;/strong&gt;&lt;/p&gt;\n    &lt;ol&gt;\n        &lt;li&gt;The Borrower agrees to be bound by these Loan Agreement Terms and Conditions from the time of acceptance of the Loan offer, and such Loan Agreement Terms and Conditions shall be legally binding on, and enforceable by, the parties.&lt;/li&gt;\n        &lt;li&gt;\n            The Borrower may choose to receive theLoan Agreement documents:\n            &lt;ol&gt;\n                &lt;li&gt;electronically (by email); or&lt;/li&gt;\n                &lt;li&gt;in hard copy (by post).&lt;/li&gt;\n            &lt;/ol&gt;\n            By giving us your email address the Borrower agrees to receive the Loan Agreement documents electronically, in which case we will send them to the email address that you provide us. The Borrower also agrees the email address can be used to contact you and provide you with information, documentation and notices in relation to this Loan Agreement and the Insurance and can also be used for other purposes such as those set out in MGA's Privacy Notice unless you tell us otherwise.&lt;br/&gt;\n            Any documents sent by email will be considered to have been received by you 24 hours from the time we sent them to your email address. If you tell us not to send your documents to you electronically, then we will send them to you by post to the mailing address that you have provided us. It is your responsibility to make sure that both the email and mailing address you have provided us are up to date and let us know if you change your email or mailing address as soon as it happens.\n        &lt;/li&gt;\n        &lt;li&gt;The Borrower agrees to pay to MGA EziPay the Loan Amount in the manner set out in the MGA Ezipay online PBTM agreement. It agrees not to cancel, assign, transfer, pledge or encumber any rights in or over the Insurance without MGA EziPay's prior written consent. The Borrower will pay and indemnify MGA EziPay as and when any liability falls due for all stamp duty and other taxes (including any fines and penalties) payable on or levied in respect of the Loan Agreement and any transactions contemplated by this plan.&lt;/li&gt;\n        &lt;li&gt;MGA EziPay may, at the Borrower's request, re-advance the Loan Amount to the Borrower, on the payment of the final Instalment, or any other date acceptable to MGA EziPay, to fund premiums for any additional insurance or replacement or renewals of the Insurance. If MGA EziPay approves the Borrower's request (in MGA EziPay's absolute discretion), MGA EziPay will notify MGA Brokers in writing, specifying the Insurance and other details of the new Loan Agreement, and the re-advance will constitute a new Loan Agreement between the Borrower and MGA EziPay subject to the terms specified in MGA EziPay's notice to the Borrower and these Terms and Conditions, and the Borrower undertakes to MGA EziPay to observe and perform its obligations under the Loan Agreement and confirms that, subject to clause 9, that the Direct Debit Request allows MGA EziPay to debit amounts in relation to the new Loan Agreement.&lt;/li&gt;\n        &lt;li&gt;The Borrower assigns (to the extent permitted by law) to MGA EziPay as security for its obligation under this Loan Agreement all of the Borrower's rights, title and interest in the Insurance and to demand, sue for recovery, recover and receive all proceeds of the Insurance. The Borrower agrees that pursuant to the assignment in this clause, MGA EziPay is exclusively entitled to make claims, issue proceedings and give valid receipts to the Insurer(s) for money due pursuant to any claim made under the Insurance or in connection with the cancellation or termination of the Insurance. Where MGA EziPay receives money from the Insurer, MGA EziPay and the Borrower agree that (whether or not the Borrower is in default) such payment will be treated as a payment (or part payment) of the balance of the Loan Amount due. Following payment of the Loan Amount, MGA EziPay will, at the request of the Borrower, reassign to the Borrower the rights assigned to it pursuant to this clause and pay the balance of any money remaining after such payment or receipt to the Borrower.&lt;/li&gt;\n        &lt;li&gt;For valuable consideration the Borrower irrevocably appoints MGA EziPay, each of its directors and managers, severally as its attorney with power in the name of the Borrower or the Attorney to:\n            &lt;ol&gt;\n                &lt;li&gt;give direction and authorities to the Insurer(s) either directly or through an intermediary concerning payments under the Insurance to be made by the Insurer(s);&lt;/li&gt;\n                &lt;li&gt;cancel, terminate or procure the cancellation or termination of the Insurance at any time;&lt;/li&gt;\n                &lt;li&gt;receive and to give valid receipts for the proceeds of the Insurance;&lt;/li&gt;\n                &lt;li&gt;direct and authorise any recipient of proceeds under the Insurance to pay such proceeds to MGA EziPay in settlement of the Loan Amount;&lt;/li&gt;\n                &lt;li&gt;give notice to the Insurer(s) or intermediary of any interest, power or right of MGA EziPay under the Loan Agreement.&lt;/li&gt;\n            &lt;/ol&gt;\n        &lt;/li&gt;\n        &lt;li&gt;\n            If:\n            &lt;ol&gt;\n                &lt;li&gt;the Borrower fails to pay any instalment of the Loan Amount within seven (7) days of the due date;&lt;/li&gt;\n                &lt;li&gt;any Insurance is cancelled, surrendered or varied for any reason without MGA EziPay's permission;&lt;/li&gt;\n                &lt;li&gt;any step is taken for the winding up or dissolution of the Borrower;&lt;/li&gt;\n                &lt;li&gt;the Borrower is insolvent within the meaning of the Corporation Act 2001 (Cth), or is taken or presumed to be insolvent, or where the Borrower is a natural person, commits an act of bankruptcy;&lt;/li&gt;\n                &lt;li&gt;any distress, attachment or other execution is levied or enforced over any of the Borrower's property;&lt;/li&gt;\n                &lt;li&gt;the Borrower is in breach of any of these Loan Agreement Terms and Conditions; or&lt;/li&gt;\n                &lt;li&gt;there is a claim for a total or substantial loss of the property the subject of the Insurance,&lt;/li&gt;\n            &lt;/ol&gt;\n            then the Borrower agrees that MGA EziPay may in its absolute discretion (and where MGA's right arises only because either clause 7(a), (e) or (f) occurs, where the following action(s) are reasonably necessary to protect its legitimate interests), do all or any of the following:\n            &lt;ol&gt;\n                &lt;li&gt;terminate MGA EziPay's obligation to pay any part of the Insurance premium to the Insurer(s);&lt;/li&gt;\n                &lt;li&gt;demand that the Borrower makes immediate payment to MGA EziPay of the Loan Amount then unpaid and all other money payable by the Borrower under this Loan Agreement and as set out in that demand; and&lt;/li&gt;\n                &lt;li&gt;direct the Insurer(s) (to the extent permissible by law) to:\n                    &lt;ol&gt;\n                        &lt;li&gt;cancel the Insurance effective from the date MGA EziPay first issued a dishonour notice (which can be prior to seven (7) days from the due date) or a later date of its choosing; and&lt;/li&gt;\n                        &lt;li&gt;pay to MGA EziPay any refund of premium in relation to the cancelled Policy.&lt;/li&gt;\n                    &lt;/ol&gt;\n                &lt;/li&gt;\n            &lt;/ol&gt;\n        &lt;/li&gt;\n        &lt;li&gt;MGA EziPay may obtain a consumer credit report about the Borrower for the purpose of collecting overdue payments.&lt;/li&gt;\n        &lt;li&gt;The Borrower authorises MGA EziPay to make any enquiries in relation to the application for this, or any subsequent, Loan Agreement or any matter arising in relation to the Loan Agreement which it considers necessary of any persons including the Borrower's bankers and credit reporting agency and to provide any credit reporting agency with details of the application for this, or any subsequent, Loan Agreement. MGA EziPay may seek consumer credit information in assessing an application for credit, and may exchange information with other credit providers that may be named in a credit report, for the purpose of assessing this application for credit. MGA EziPay complies with the Privacy Act 1988 as applicable to it. For more details contact MGA EziPay for a copy of its Privacy Policy. Information collected will be used for the purposes of funding the relevant premium and the other purposes disclosed in the Privacy Policy.&lt;/li&gt;\n        &lt;li&gt;Unless the Borrower notifies MGA EziPay in writing that this clause is not to be applicable, the Borrower agrees that MGA Brokers (or the relevant intermediary) is authorised on behalf of the Borrower to add to, vary or renew any Insurance, and directly make applications to MGA EziPay to fund any additional, variation to, or renewal of insurance (which shall be included as 'Insurance' once funded). The Borrower agrees that the Direct Debit Service Agreement below shall apply to any payments arising through operation of this clause. This authority shall continue in full force and effect for the term of the Loan Agreement and any future Loan Agreements (whether or not arising through operation of this clause) until written notice of its cancellation is given by the Borrower to MGA EziPay and MGA Brokers (or the relevant intermediary).&lt;/li&gt;\n        &lt;li&gt;This Loan Agreement is governed by the law of the State of South Australia. Each party submits to the non-exclusive jurisdiction of the courts exercising jurisdiction in South Australia.&lt;/li&gt;\n        &lt;li&gt;In this document unless the context requires otherwise, the singular includes the plural and vice versa (and Insurance means all policies of insurance or any one of them, as the case may be). 'Borrower' means the borrower(s) specified in the MGA Ezipay online PBTM agreement and other contracting insureds under the Insurance and where the Borrower comprises two or more persons the obligations of such persons bind each such Borrower jointly and each of them severally. Other terms are as defined in the Premium Credit Application form.&lt;/li&gt;\n    &lt;/ol&gt;\n    &lt;p&gt;&lt;strong&gt;Direct Debit Service Agreement&lt;/strong&gt;&lt;/p&gt;\n    &lt;ol&gt;\n        &lt;li&gt;Your financial institution may, in its absolute discretion at any time by notice in writing to you, terminate this request as to future debits.&lt;/li&gt;\n        &lt;li&gt;MGA EziPay may, by 14 days prior notice in writing to you vary the timing of future debits.&lt;/li&gt;\n        &lt;li&gt;Where the due date of a direct debit does not fall on a business day and you are uncertain whether sufficient cleared funds are available to meet the direct debit, you agree to contact your financial institution directly and ensure that sufficient cleared funds are available on the prior business day.&lt;/li&gt;\n        &lt;li&gt;You can modify or defer this Direct Debit Request at any time by giving MGA EziPay 14 days notice in writing before the next Direct Debit date for the change to take effect in that month.&lt;/li&gt;\n        &lt;li&gt;You can stop or cancel the regular Direct Debit Request at any time by giving MGA EziPay or your financial institution 14 days notice, before the next Direct Debit Date, for cancellation to take effect in that month.&lt;/li&gt;\n        &lt;li&gt;If at any time you feel that a direct debit against your nominated account is inappropriate or wrong, it is your responsibility to notify MGA EziPay or your financial institution as soon as possible.&lt;/li&gt;\n        &lt;li&gt;If you believe there has been an error in debiting your account, MGA EziPay should be notified directly in writing as soon as possible so that we can resolve the problem more quickly. If MGA EziPay concludes as a result of our investigation that your account has been incorrectly debited, MGA EziPay will respond to the query by adjusting your account accordingly. We will also notify you in writing of the amount by which the account has been reasons and why evidence of this finding.&lt;/li&gt;\n        &lt;li&gt;Direct debiting through BECS is not available on all accounts. You need to check your account details against a regular statement or check with your financial institution as to whether you can request a direct debit from your account.&lt;/li&gt;\n        &lt;li&gt;It is your responsibility to ensure that there are sufficient cleared funds in your nominated account to honour the DDR. You understand that the DDR will be automatically cancelled if two direct debit payments are dishonoured because of insufficient funds within a 12-month period. MGA EziPay will also charge the cost of dishonoured direct debits against your account.&lt;/li&gt;\n        &lt;li&gt;MGA EziPay may need to pass on details of your direct debit request to their sponsor bank in BECS to assist with the checking of any incorrect or wrongful debits to your nominated account.&lt;/li&gt;\n    &lt;/ol&gt;"},"hideCondition":"paymentOption != 'Monthly' || questionSetsAreValid(['paymentMethods']) == false"},"validators": {"validation": Validators.compose([ValidationService.required('true', 'paymentOption != \'Monthly\' || questionSetsAreValid([\'paymentMethods\']) == false'), ValidationService.acceptedDeclaration()])}}]}],</v>
      </c>
      <c r="L17" t="str">
        <f ca="1">IF(INDIRECT("'Question Sets'!"&amp;SUBSTITUTE(ADDRESS(1,COLUMN(Table_Question_Sets[[#Headers],[Output Config]]),4),"1","")&amp;COLUMN()+1)&lt;&gt;"",INDIRECT("'Question Sets'!"&amp;SUBSTITUTE(ADDRESS(1,COLUMN(Table_Question_Sets[[#Headers],[Output Config]]),4),"1","")&amp;COLUMN()+1),"")</f>
        <v/>
      </c>
      <c r="M17" t="str">
        <f ca="1">IF(INDIRECT("'Question Sets'!"&amp;SUBSTITUTE(ADDRESS(1,COLUMN(Table_Question_Sets[[#Headers],[Output Config]]),4),"1","")&amp;COLUMN()+1)&lt;&gt;"",INDIRECT("'Question Sets'!"&amp;SUBSTITUTE(ADDRESS(1,COLUMN(Table_Question_Sets[[#Headers],[Output Config]]),4),"1","")&amp;COLUMN()+1),"")</f>
        <v/>
      </c>
      <c r="N17" t="str">
        <f ca="1">IF(INDIRECT("'Question Sets'!"&amp;SUBSTITUTE(ADDRESS(1,COLUMN(Table_Question_Sets[[#Headers],[Output Config]]),4),"1","")&amp;COLUMN()+1)&lt;&gt;"",INDIRECT("'Question Sets'!"&amp;SUBSTITUTE(ADDRESS(1,COLUMN(Table_Question_Sets[[#Headers],[Output Config]]),4),"1","")&amp;COLUMN()+1),"")</f>
        <v/>
      </c>
      <c r="O17" t="str">
        <f ca="1">IF(INDIRECT("'Question Sets'!"&amp;SUBSTITUTE(ADDRESS(1,COLUMN(Table_Question_Sets[[#Headers],[Output Config]]),4),"1","")&amp;COLUMN()+1)&lt;&gt;"",INDIRECT("'Question Sets'!"&amp;SUBSTITUTE(ADDRESS(1,COLUMN(Table_Question_Sets[[#Headers],[Output Config]]),4),"1","")&amp;COLUMN()+1),"")</f>
        <v/>
      </c>
      <c r="P17" t="str">
        <f ca="1">IF(INDIRECT("'Question Sets'!"&amp;SUBSTITUTE(ADDRESS(1,COLUMN(Table_Question_Sets[[#Headers],[Output Config]]),4),"1","")&amp;COLUMN()+1)&lt;&gt;"",INDIRECT("'Question Sets'!"&amp;SUBSTITUTE(ADDRESS(1,COLUMN(Table_Question_Sets[[#Headers],[Output Config]]),4),"1","")&amp;COLUMN()+1),"")</f>
        <v/>
      </c>
      <c r="Q17" t="str">
        <f ca="1">IF(INDIRECT("'Question Sets'!"&amp;SUBSTITUTE(ADDRESS(1,COLUMN(Table_Question_Sets[[#Headers],[Output Config]]),4),"1","")&amp;COLUMN()+1)&lt;&gt;"",INDIRECT("'Question Sets'!"&amp;SUBSTITUTE(ADDRESS(1,COLUMN(Table_Question_Sets[[#Headers],[Output Config]]),4),"1","")&amp;COLUMN()+1),"")</f>
        <v/>
      </c>
      <c r="R17" t="str">
        <f ca="1">IF(INDIRECT("'Question Sets'!"&amp;SUBSTITUTE(ADDRESS(1,COLUMN(Table_Question_Sets[[#Headers],[Output Config]]),4),"1","")&amp;COLUMN()+1)&lt;&gt;"",INDIRECT("'Question Sets'!"&amp;SUBSTITUTE(ADDRESS(1,COLUMN(Table_Question_Sets[[#Headers],[Output Config]]),4),"1","")&amp;COLUMN()+1),"")</f>
        <v/>
      </c>
      <c r="S17" t="str">
        <f ca="1">IF(INDIRECT("'Question Sets'!"&amp;SUBSTITUTE(ADDRESS(1,COLUMN(Table_Question_Sets[[#Headers],[Output Config]]),4),"1","")&amp;COLUMN()+1)&lt;&gt;"",INDIRECT("'Question Sets'!"&amp;SUBSTITUTE(ADDRESS(1,COLUMN(Table_Question_Sets[[#Headers],[Output Config]]),4),"1","")&amp;COLUMN()+1),"")</f>
        <v/>
      </c>
      <c r="T17" t="str">
        <f ca="1">IF(INDIRECT("'Question Sets'!"&amp;SUBSTITUTE(ADDRESS(1,COLUMN(Table_Question_Sets[[#Headers],[Output Config]]),4),"1","")&amp;COLUMN()+1)&lt;&gt;"",INDIRECT("'Question Sets'!"&amp;SUBSTITUTE(ADDRESS(1,COLUMN(Table_Question_Sets[[#Headers],[Output Config]]),4),"1","")&amp;COLUMN()+1),"")</f>
        <v/>
      </c>
      <c r="U17" t="str">
        <f ca="1">IF(INDIRECT("'Question Sets'!"&amp;SUBSTITUTE(ADDRESS(1,COLUMN(Table_Question_Sets[[#Headers],[Output Config]]),4),"1","")&amp;COLUMN()+1)&lt;&gt;"",INDIRECT("'Question Sets'!"&amp;SUBSTITUTE(ADDRESS(1,COLUMN(Table_Question_Sets[[#Headers],[Output Config]]),4),"1","")&amp;COLUMN()+1),"")</f>
        <v/>
      </c>
      <c r="V17" t="str">
        <f ca="1">IF(INDIRECT("'Question Sets'!"&amp;SUBSTITUTE(ADDRESS(1,COLUMN(Table_Question_Sets[[#Headers],[Output Config]]),4),"1","")&amp;COLUMN()+1)&lt;&gt;"",INDIRECT("'Question Sets'!"&amp;SUBSTITUTE(ADDRESS(1,COLUMN(Table_Question_Sets[[#Headers],[Output Config]]),4),"1","")&amp;COLUMN()+1),"")</f>
        <v/>
      </c>
      <c r="W17" t="str">
        <f ca="1">IF(INDIRECT("'Question Sets'!"&amp;SUBSTITUTE(ADDRESS(1,COLUMN(Table_Question_Sets[[#Headers],[Output Config]]),4),"1","")&amp;COLUMN()+1)&lt;&gt;"",INDIRECT("'Question Sets'!"&amp;SUBSTITUTE(ADDRESS(1,COLUMN(Table_Question_Sets[[#Headers],[Output Config]]),4),"1","")&amp;COLUMN()+1),"")</f>
        <v/>
      </c>
      <c r="X17" t="str">
        <f ca="1">IF(INDIRECT("'Question Sets'!"&amp;SUBSTITUTE(ADDRESS(1,COLUMN(Table_Question_Sets[[#Headers],[Output Config]]),4),"1","")&amp;COLUMN()+1)&lt;&gt;"",INDIRECT("'Question Sets'!"&amp;SUBSTITUTE(ADDRESS(1,COLUMN(Table_Question_Sets[[#Headers],[Output Config]]),4),"1","")&amp;COLUMN()+1),"")</f>
        <v/>
      </c>
      <c r="Y17" t="str">
        <f ca="1">IF(INDIRECT("'Question Sets'!"&amp;SUBSTITUTE(ADDRESS(1,COLUMN(Table_Question_Sets[[#Headers],[Output Config]]),4),"1","")&amp;COLUMN()+1)&lt;&gt;"",INDIRECT("'Question Sets'!"&amp;SUBSTITUTE(ADDRESS(1,COLUMN(Table_Question_Sets[[#Headers],[Output Config]]),4),"1","")&amp;COLUMN()+1),"")</f>
        <v/>
      </c>
      <c r="Z17" t="str">
        <f ca="1">IF(INDIRECT("'Question Sets'!"&amp;SUBSTITUTE(ADDRESS(1,COLUMN(Table_Question_Sets[[#Headers],[Output Config]]),4),"1","")&amp;COLUMN()+1)&lt;&gt;"",INDIRECT("'Question Sets'!"&amp;SUBSTITUTE(ADDRESS(1,COLUMN(Table_Question_Sets[[#Headers],[Output Config]]),4),"1","")&amp;COLUMN()+1),"")</f>
        <v/>
      </c>
      <c r="AA17" t="str">
        <f ca="1">IF(INDIRECT("'Question Sets'!"&amp;SUBSTITUTE(ADDRESS(1,COLUMN(Table_Question_Sets[[#Headers],[Output Config]]),4),"1","")&amp;COLUMN()+1)&lt;&gt;"",INDIRECT("'Question Sets'!"&amp;SUBSTITUTE(ADDRESS(1,COLUMN(Table_Question_Sets[[#Headers],[Output Config]]),4),"1","")&amp;COLUMN()+1),"")</f>
        <v/>
      </c>
      <c r="AB17" t="str">
        <f ca="1">IF(INDIRECT("'Question Sets'!"&amp;SUBSTITUTE(ADDRESS(1,COLUMN(Table_Question_Sets[[#Headers],[Output Config]]),4),"1","")&amp;COLUMN()+1)&lt;&gt;"",INDIRECT("'Question Sets'!"&amp;SUBSTITUTE(ADDRESS(1,COLUMN(Table_Question_Sets[[#Headers],[Output Config]]),4),"1","")&amp;COLUMN()+1),"")</f>
        <v/>
      </c>
      <c r="AC17" t="str">
        <f ca="1">IF(INDIRECT("'Question Sets'!"&amp;SUBSTITUTE(ADDRESS(1,COLUMN(Table_Question_Sets[[#Headers],[Output Config]]),4),"1","")&amp;COLUMN()+1)&lt;&gt;"",INDIRECT("'Question Sets'!"&amp;SUBSTITUTE(ADDRESS(1,COLUMN(Table_Question_Sets[[#Headers],[Output Config]]),4),"1","")&amp;COLUMN()+1),"")</f>
        <v/>
      </c>
      <c r="AD17" t="str">
        <f ca="1">IF(INDIRECT("'Question Sets'!"&amp;SUBSTITUTE(ADDRESS(1,COLUMN(Table_Question_Sets[[#Headers],[Output Config]]),4),"1","")&amp;COLUMN()+1)&lt;&gt;"",INDIRECT("'Question Sets'!"&amp;SUBSTITUTE(ADDRESS(1,COLUMN(Table_Question_Sets[[#Headers],[Output Config]]),4),"1","")&amp;COLUMN()+1),"")</f>
        <v/>
      </c>
      <c r="AE17" t="str">
        <f ca="1">IF(INDIRECT("'Question Sets'!"&amp;SUBSTITUTE(ADDRESS(1,COLUMN(Table_Question_Sets[[#Headers],[Output Config]]),4),"1","")&amp;COLUMN()+1)&lt;&gt;"",INDIRECT("'Question Sets'!"&amp;SUBSTITUTE(ADDRESS(1,COLUMN(Table_Question_Sets[[#Headers],[Output Config]]),4),"1","")&amp;COLUMN()+1),"")</f>
        <v/>
      </c>
      <c r="AF17" t="str">
        <f ca="1">IF(INDIRECT("'Question Sets'!"&amp;SUBSTITUTE(ADDRESS(1,COLUMN(Table_Question_Sets[[#Headers],[Output Config]]),4),"1","")&amp;COLUMN()+1)&lt;&gt;"",INDIRECT("'Question Sets'!"&amp;SUBSTITUTE(ADDRESS(1,COLUMN(Table_Question_Sets[[#Headers],[Output Config]]),4),"1","")&amp;COLUMN()+1),"")</f>
        <v/>
      </c>
      <c r="AG17" t="str">
        <f ca="1">IF(INDIRECT("'Question Sets'!"&amp;SUBSTITUTE(ADDRESS(1,COLUMN(Table_Question_Sets[[#Headers],[Output Config]]),4),"1","")&amp;COLUMN()+1)&lt;&gt;"",INDIRECT("'Question Sets'!"&amp;SUBSTITUTE(ADDRESS(1,COLUMN(Table_Question_Sets[[#Headers],[Output Config]]),4),"1","")&amp;COLUMN()+1),"")</f>
        <v/>
      </c>
      <c r="AH17" t="str">
        <f ca="1">IF(INDIRECT("'Question Sets'!"&amp;SUBSTITUTE(ADDRESS(1,COLUMN(Table_Question_Sets[[#Headers],[Output Config]]),4),"1","")&amp;COLUMN()+1)&lt;&gt;"",INDIRECT("'Question Sets'!"&amp;SUBSTITUTE(ADDRESS(1,COLUMN(Table_Question_Sets[[#Headers],[Output Config]]),4),"1","")&amp;COLUMN()+1),"")</f>
        <v/>
      </c>
      <c r="AI17" t="str">
        <f ca="1">IF(INDIRECT("'Question Sets'!"&amp;SUBSTITUTE(ADDRESS(1,COLUMN(Table_Question_Sets[[#Headers],[Output Config]]),4),"1","")&amp;COLUMN()+1)&lt;&gt;"",INDIRECT("'Question Sets'!"&amp;SUBSTITUTE(ADDRESS(1,COLUMN(Table_Question_Sets[[#Headers],[Output Config]]),4),"1","")&amp;COLUMN()+1),"")</f>
        <v/>
      </c>
      <c r="AJ17" t="str">
        <f ca="1">IF(INDIRECT("'Question Sets'!"&amp;SUBSTITUTE(ADDRESS(1,COLUMN(Table_Question_Sets[[#Headers],[Output Config]]),4),"1","")&amp;COLUMN()+1)&lt;&gt;"",INDIRECT("'Question Sets'!"&amp;SUBSTITUTE(ADDRESS(1,COLUMN(Table_Question_Sets[[#Headers],[Output Config]]),4),"1","")&amp;COLUMN()+1),"")</f>
        <v/>
      </c>
      <c r="AK17" t="str">
        <f ca="1">IF(INDIRECT("'Question Sets'!"&amp;SUBSTITUTE(ADDRESS(1,COLUMN(Table_Question_Sets[[#Headers],[Output Config]]),4),"1","")&amp;COLUMN()+1)&lt;&gt;"",INDIRECT("'Question Sets'!"&amp;SUBSTITUTE(ADDRESS(1,COLUMN(Table_Question_Sets[[#Headers],[Output Config]]),4),"1","")&amp;COLUMN()+1),"")</f>
        <v/>
      </c>
      <c r="AL17" t="str">
        <f ca="1">IF(INDIRECT("'Question Sets'!"&amp;SUBSTITUTE(ADDRESS(1,COLUMN(Table_Question_Sets[[#Headers],[Output Config]]),4),"1","")&amp;COLUMN()+1)&lt;&gt;"",INDIRECT("'Question Sets'!"&amp;SUBSTITUTE(ADDRESS(1,COLUMN(Table_Question_Sets[[#Headers],[Output Config]]),4),"1","")&amp;COLUMN()+1),"")</f>
        <v/>
      </c>
      <c r="AM17" t="str">
        <f ca="1">IF(INDIRECT("'Question Sets'!"&amp;SUBSTITUTE(ADDRESS(1,COLUMN(Table_Question_Sets[[#Headers],[Output Config]]),4),"1","")&amp;COLUMN()+1)&lt;&gt;"",INDIRECT("'Question Sets'!"&amp;SUBSTITUTE(ADDRESS(1,COLUMN(Table_Question_Sets[[#Headers],[Output Config]]),4),"1","")&amp;COLUMN()+1),"")</f>
        <v/>
      </c>
      <c r="AN17" t="str">
        <f ca="1">IF(INDIRECT("'Question Sets'!"&amp;SUBSTITUTE(ADDRESS(1,COLUMN(Table_Question_Sets[[#Headers],[Output Config]]),4),"1","")&amp;COLUMN()+1)&lt;&gt;"",INDIRECT("'Question Sets'!"&amp;SUBSTITUTE(ADDRESS(1,COLUMN(Table_Question_Sets[[#Headers],[Output Config]]),4),"1","")&amp;COLUMN()+1),"")</f>
        <v/>
      </c>
      <c r="AO17" t="str">
        <f ca="1">IF(INDIRECT("'Question Sets'!"&amp;SUBSTITUTE(ADDRESS(1,COLUMN(Table_Question_Sets[[#Headers],[Output Config]]),4),"1","")&amp;COLUMN()+1)&lt;&gt;"",INDIRECT("'Question Sets'!"&amp;SUBSTITUTE(ADDRESS(1,COLUMN(Table_Question_Sets[[#Headers],[Output Config]]),4),"1","")&amp;COLUMN()+1),"")</f>
        <v/>
      </c>
      <c r="AP17" t="str">
        <f ca="1">IF(INDIRECT("'Question Sets'!"&amp;SUBSTITUTE(ADDRESS(1,COLUMN(Table_Question_Sets[[#Headers],[Output Config]]),4),"1","")&amp;COLUMN()+1)&lt;&gt;"",INDIRECT("'Question Sets'!"&amp;SUBSTITUTE(ADDRESS(1,COLUMN(Table_Question_Sets[[#Headers],[Output Config]]),4),"1","")&amp;COLUMN()+1),"")</f>
        <v/>
      </c>
      <c r="AQ17" t="str">
        <f ca="1">IF(INDIRECT("'Question Sets'!"&amp;SUBSTITUTE(ADDRESS(1,COLUMN(Table_Question_Sets[[#Headers],[Output Config]]),4),"1","")&amp;COLUMN()+1)&lt;&gt;"",INDIRECT("'Question Sets'!"&amp;SUBSTITUTE(ADDRESS(1,COLUMN(Table_Question_Sets[[#Headers],[Output Config]]),4),"1","")&amp;COLUMN()+1),"")</f>
        <v/>
      </c>
      <c r="AR17" t="str">
        <f ca="1">IF(INDIRECT("'Question Sets'!"&amp;SUBSTITUTE(ADDRESS(1,COLUMN(Table_Question_Sets[[#Headers],[Output Config]]),4),"1","")&amp;COLUMN()+1)&lt;&gt;"",INDIRECT("'Question Sets'!"&amp;SUBSTITUTE(ADDRESS(1,COLUMN(Table_Question_Sets[[#Headers],[Output Config]]),4),"1","")&amp;COLUMN()+1),"")</f>
        <v/>
      </c>
      <c r="AS17" t="str">
        <f ca="1">IF(INDIRECT("'Question Sets'!"&amp;SUBSTITUTE(ADDRESS(1,COLUMN(Table_Question_Sets[[#Headers],[Output Config]]),4),"1","")&amp;COLUMN()+1)&lt;&gt;"",INDIRECT("'Question Sets'!"&amp;SUBSTITUTE(ADDRESS(1,COLUMN(Table_Question_Sets[[#Headers],[Output Config]]),4),"1","")&amp;COLUMN()+1),"")</f>
        <v/>
      </c>
      <c r="AT17" t="str">
        <f ca="1">IF(INDIRECT("'Question Sets'!"&amp;SUBSTITUTE(ADDRESS(1,COLUMN(Table_Question_Sets[[#Headers],[Output Config]]),4),"1","")&amp;COLUMN()+1)&lt;&gt;"",INDIRECT("'Question Sets'!"&amp;SUBSTITUTE(ADDRESS(1,COLUMN(Table_Question_Sets[[#Headers],[Output Config]]),4),"1","")&amp;COLUMN()+1),"")</f>
        <v/>
      </c>
      <c r="AU17" t="str">
        <f ca="1">IF(INDIRECT("'Question Sets'!"&amp;SUBSTITUTE(ADDRESS(1,COLUMN(Table_Question_Sets[[#Headers],[Output Config]]),4),"1","")&amp;COLUMN()+1)&lt;&gt;"",INDIRECT("'Question Sets'!"&amp;SUBSTITUTE(ADDRESS(1,COLUMN(Table_Question_Sets[[#Headers],[Output Config]]),4),"1","")&amp;COLUMN()+1),"")</f>
        <v/>
      </c>
      <c r="AV17" t="str">
        <f ca="1">IF(INDIRECT("'Question Sets'!"&amp;SUBSTITUTE(ADDRESS(1,COLUMN(Table_Question_Sets[[#Headers],[Output Config]]),4),"1","")&amp;COLUMN()+1)&lt;&gt;"",INDIRECT("'Question Sets'!"&amp;SUBSTITUTE(ADDRESS(1,COLUMN(Table_Question_Sets[[#Headers],[Output Config]]),4),"1","")&amp;COLUMN()+1),"")</f>
        <v/>
      </c>
      <c r="AW17" t="str">
        <f ca="1">IF(INDIRECT("'Question Sets'!"&amp;SUBSTITUTE(ADDRESS(1,COLUMN(Table_Question_Sets[[#Headers],[Output Config]]),4),"1","")&amp;COLUMN()+1)&lt;&gt;"",INDIRECT("'Question Sets'!"&amp;SUBSTITUTE(ADDRESS(1,COLUMN(Table_Question_Sets[[#Headers],[Output Config]]),4),"1","")&amp;COLUMN()+1),"")</f>
        <v/>
      </c>
      <c r="AX17" t="str">
        <f ca="1">IF(INDIRECT("'Question Sets'!"&amp;SUBSTITUTE(ADDRESS(1,COLUMN(Table_Question_Sets[[#Headers],[Output Config]]),4),"1","")&amp;COLUMN()+1)&lt;&gt;"",INDIRECT("'Question Sets'!"&amp;SUBSTITUTE(ADDRESS(1,COLUMN(Table_Question_Sets[[#Headers],[Output Config]]),4),"1","")&amp;COLUMN()+1),"")</f>
        <v/>
      </c>
      <c r="AY17" t="str">
        <f ca="1">IF(INDIRECT("'Question Sets'!"&amp;SUBSTITUTE(ADDRESS(1,COLUMN(Table_Question_Sets[[#Headers],[Output Config]]),4),"1","")&amp;COLUMN()+1)&lt;&gt;"",INDIRECT("'Question Sets'!"&amp;SUBSTITUTE(ADDRESS(1,COLUMN(Table_Question_Sets[[#Headers],[Output Config]]),4),"1","")&amp;COLUMN()+1),"")</f>
        <v/>
      </c>
      <c r="AZ17" t="str">
        <f ca="1">IF(INDIRECT("'Question Sets'!"&amp;SUBSTITUTE(ADDRESS(1,COLUMN(Table_Question_Sets[[#Headers],[Output Config]]),4),"1","")&amp;COLUMN()+1)&lt;&gt;"",INDIRECT("'Question Sets'!"&amp;SUBSTITUTE(ADDRESS(1,COLUMN(Table_Question_Sets[[#Headers],[Output Config]]),4),"1","")&amp;COLUMN()+1),"")</f>
        <v/>
      </c>
      <c r="BA17" t="str">
        <f ca="1">IF(INDIRECT("'Question Sets'!"&amp;SUBSTITUTE(ADDRESS(1,COLUMN(Table_Question_Sets[[#Headers],[Output Config]]),4),"1","")&amp;COLUMN()+1)&lt;&gt;"",INDIRECT("'Question Sets'!"&amp;SUBSTITUTE(ADDRESS(1,COLUMN(Table_Question_Sets[[#Headers],[Output Config]]),4),"1","")&amp;COLUMN()+1),"")</f>
        <v/>
      </c>
      <c r="BB17" s="1" t="s">
        <v>1100</v>
      </c>
    </row>
    <row r="18" spans="2:54" ht="21" customHeight="1">
      <c r="B18" s="2" t="s">
        <v>269</v>
      </c>
      <c r="C18" s="1" t="s">
        <v>1113</v>
      </c>
      <c r="D18" t="e">
        <f ca="1">IF(INDIRECT("'Repeating Question Sets'!"&amp;SUBSTITUTE(ADDRESS(1,COLUMN(Table_Repeating_Question_Sets[[#Headers],[Output Config]]),4),"1","")&amp;COLUMN()+1)&lt;&gt;"",INDIRECT("'Repeating Question Sets'!"&amp;SUBSTITUTE(ADDRESS(1,COLUMN(Table_Repeating_Question_Sets[[#Headers],[Output Config]]),4),"1","")&amp;COLUMN()+1),"")</f>
        <v>#VALUE!</v>
      </c>
      <c r="E18" t="e">
        <f ca="1">IF(INDIRECT("'Repeating Question Sets'!"&amp;SUBSTITUTE(ADDRESS(1,COLUMN(Table_Repeating_Question_Sets[[#Headers],[Output Config]]),4),"1","")&amp;COLUMN()+1)&lt;&gt;"",INDIRECT("'Repeating Question Sets'!"&amp;SUBSTITUTE(ADDRESS(1,COLUMN(Table_Repeating_Question_Sets[[#Headers],[Output Config]]),4),"1","")&amp;COLUMN()+1),"")</f>
        <v>#VALUE!</v>
      </c>
      <c r="F18" t="e">
        <f ca="1">IF(INDIRECT("'Repeating Question Sets'!"&amp;SUBSTITUTE(ADDRESS(1,COLUMN(Table_Repeating_Question_Sets[[#Headers],[Output Config]]),4),"1","")&amp;COLUMN()+1)&lt;&gt;"",INDIRECT("'Repeating Question Sets'!"&amp;SUBSTITUTE(ADDRESS(1,COLUMN(Table_Repeating_Question_Sets[[#Headers],[Output Config]]),4),"1","")&amp;COLUMN()+1),"")</f>
        <v>#VALUE!</v>
      </c>
      <c r="G18" t="e">
        <f ca="1">IF(INDIRECT("'Repeating Question Sets'!"&amp;SUBSTITUTE(ADDRESS(1,COLUMN(Table_Repeating_Question_Sets[[#Headers],[Output Config]]),4),"1","")&amp;COLUMN()+1)&lt;&gt;"",INDIRECT("'Repeating Question Sets'!"&amp;SUBSTITUTE(ADDRESS(1,COLUMN(Table_Repeating_Question_Sets[[#Headers],[Output Config]]),4),"1","")&amp;COLUMN()+1),"")</f>
        <v>#VALUE!</v>
      </c>
      <c r="H18" t="e">
        <f ca="1">IF(INDIRECT("'Repeating Question Sets'!"&amp;SUBSTITUTE(ADDRESS(1,COLUMN(Table_Repeating_Question_Sets[[#Headers],[Output Config]]),4),"1","")&amp;COLUMN()+1)&lt;&gt;"",INDIRECT("'Repeating Question Sets'!"&amp;SUBSTITUTE(ADDRESS(1,COLUMN(Table_Repeating_Question_Sets[[#Headers],[Output Config]]),4),"1","")&amp;COLUMN()+1),"")</f>
        <v>#VALUE!</v>
      </c>
      <c r="I18" t="str">
        <f ca="1">IF(INDIRECT("'Repeating Question Sets'!"&amp;SUBSTITUTE(ADDRESS(1,COLUMN(Table_Repeating_Question_Sets[[#Headers],[Output Config]]),4),"1","")&amp;COLUMN()+1)&lt;&gt;"",INDIRECT("'Repeating Question Sets'!"&amp;SUBSTITUTE(ADDRESS(1,COLUMN(Table_Repeating_Question_Sets[[#Headers],[Output Config]]),4),"1","")&amp;COLUMN()+1),"")</f>
        <v/>
      </c>
      <c r="J18" t="str">
        <f ca="1">IF(INDIRECT("'Repeating Question Sets'!"&amp;SUBSTITUTE(ADDRESS(1,COLUMN(Table_Repeating_Question_Sets[[#Headers],[Output Config]]),4),"1","")&amp;COLUMN()+1)&lt;&gt;"",INDIRECT("'Repeating Question Sets'!"&amp;SUBSTITUTE(ADDRESS(1,COLUMN(Table_Repeating_Question_Sets[[#Headers],[Output Config]]),4),"1","")&amp;COLUMN()+1),"")</f>
        <v/>
      </c>
      <c r="K18" t="str">
        <f ca="1">IF(INDIRECT("'Repeating Question Sets'!"&amp;SUBSTITUTE(ADDRESS(1,COLUMN(Table_Repeating_Question_Sets[[#Headers],[Output Config]]),4),"1","")&amp;COLUMN()+1)&lt;&gt;"",INDIRECT("'Repeating Question Sets'!"&amp;SUBSTITUTE(ADDRESS(1,COLUMN(Table_Repeating_Question_Sets[[#Headers],[Output Config]]),4),"1","")&amp;COLUMN()+1),"")</f>
        <v/>
      </c>
      <c r="L18" t="str">
        <f ca="1">IF(INDIRECT("'Repeating Question Sets'!"&amp;SUBSTITUTE(ADDRESS(1,COLUMN(Table_Repeating_Question_Sets[[#Headers],[Output Config]]),4),"1","")&amp;COLUMN()+1)&lt;&gt;"",INDIRECT("'Repeating Question Sets'!"&amp;SUBSTITUTE(ADDRESS(1,COLUMN(Table_Repeating_Question_Sets[[#Headers],[Output Config]]),4),"1","")&amp;COLUMN()+1),"")</f>
        <v/>
      </c>
      <c r="M18" t="str">
        <f ca="1">IF(INDIRECT("'Repeating Question Sets'!"&amp;SUBSTITUTE(ADDRESS(1,COLUMN(Table_Repeating_Question_Sets[[#Headers],[Output Config]]),4),"1","")&amp;COLUMN()+1)&lt;&gt;"",INDIRECT("'Repeating Question Sets'!"&amp;SUBSTITUTE(ADDRESS(1,COLUMN(Table_Repeating_Question_Sets[[#Headers],[Output Config]]),4),"1","")&amp;COLUMN()+1),"")</f>
        <v/>
      </c>
      <c r="N18" t="str">
        <f ca="1">IF(INDIRECT("'Repeating Question Sets'!"&amp;SUBSTITUTE(ADDRESS(1,COLUMN(Table_Repeating_Question_Sets[[#Headers],[Output Config]]),4),"1","")&amp;COLUMN()+1)&lt;&gt;"",INDIRECT("'Repeating Question Sets'!"&amp;SUBSTITUTE(ADDRESS(1,COLUMN(Table_Repeating_Question_Sets[[#Headers],[Output Config]]),4),"1","")&amp;COLUMN()+1),"")</f>
        <v/>
      </c>
      <c r="O18" t="str">
        <f ca="1">IF(INDIRECT("'Repeating Question Sets'!"&amp;SUBSTITUTE(ADDRESS(1,COLUMN(Table_Repeating_Question_Sets[[#Headers],[Output Config]]),4),"1","")&amp;COLUMN()+1)&lt;&gt;"",INDIRECT("'Repeating Question Sets'!"&amp;SUBSTITUTE(ADDRESS(1,COLUMN(Table_Repeating_Question_Sets[[#Headers],[Output Config]]),4),"1","")&amp;COLUMN()+1),"")</f>
        <v/>
      </c>
      <c r="P18" t="str">
        <f ca="1">IF(INDIRECT("'Repeating Question Sets'!"&amp;SUBSTITUTE(ADDRESS(1,COLUMN(Table_Repeating_Question_Sets[[#Headers],[Output Config]]),4),"1","")&amp;COLUMN()+1)&lt;&gt;"",INDIRECT("'Repeating Question Sets'!"&amp;SUBSTITUTE(ADDRESS(1,COLUMN(Table_Repeating_Question_Sets[[#Headers],[Output Config]]),4),"1","")&amp;COLUMN()+1),"")</f>
        <v/>
      </c>
      <c r="Q18" t="str">
        <f ca="1">IF(INDIRECT("'Repeating Question Sets'!"&amp;SUBSTITUTE(ADDRESS(1,COLUMN(Table_Repeating_Question_Sets[[#Headers],[Output Config]]),4),"1","")&amp;COLUMN()+1)&lt;&gt;"",INDIRECT("'Repeating Question Sets'!"&amp;SUBSTITUTE(ADDRESS(1,COLUMN(Table_Repeating_Question_Sets[[#Headers],[Output Config]]),4),"1","")&amp;COLUMN()+1),"")</f>
        <v/>
      </c>
      <c r="R18" t="str">
        <f ca="1">IF(INDIRECT("'Repeating Question Sets'!"&amp;SUBSTITUTE(ADDRESS(1,COLUMN(Table_Repeating_Question_Sets[[#Headers],[Output Config]]),4),"1","")&amp;COLUMN()+1)&lt;&gt;"",INDIRECT("'Repeating Question Sets'!"&amp;SUBSTITUTE(ADDRESS(1,COLUMN(Table_Repeating_Question_Sets[[#Headers],[Output Config]]),4),"1","")&amp;COLUMN()+1),"")</f>
        <v/>
      </c>
      <c r="S18" t="str">
        <f ca="1">IF(INDIRECT("'Repeating Question Sets'!"&amp;SUBSTITUTE(ADDRESS(1,COLUMN(Table_Repeating_Question_Sets[[#Headers],[Output Config]]),4),"1","")&amp;COLUMN()+1)&lt;&gt;"",INDIRECT("'Repeating Question Sets'!"&amp;SUBSTITUTE(ADDRESS(1,COLUMN(Table_Repeating_Question_Sets[[#Headers],[Output Config]]),4),"1","")&amp;COLUMN()+1),"")</f>
        <v/>
      </c>
      <c r="T18" t="str">
        <f ca="1">IF(INDIRECT("'Repeating Question Sets'!"&amp;SUBSTITUTE(ADDRESS(1,COLUMN(Table_Repeating_Question_Sets[[#Headers],[Output Config]]),4),"1","")&amp;COLUMN()+1)&lt;&gt;"",INDIRECT("'Repeating Question Sets'!"&amp;SUBSTITUTE(ADDRESS(1,COLUMN(Table_Repeating_Question_Sets[[#Headers],[Output Config]]),4),"1","")&amp;COLUMN()+1),"")</f>
        <v/>
      </c>
      <c r="U18" t="str">
        <f ca="1">IF(INDIRECT("'Repeating Question Sets'!"&amp;SUBSTITUTE(ADDRESS(1,COLUMN(Table_Repeating_Question_Sets[[#Headers],[Output Config]]),4),"1","")&amp;COLUMN()+1)&lt;&gt;"",INDIRECT("'Repeating Question Sets'!"&amp;SUBSTITUTE(ADDRESS(1,COLUMN(Table_Repeating_Question_Sets[[#Headers],[Output Config]]),4),"1","")&amp;COLUMN()+1),"")</f>
        <v/>
      </c>
      <c r="V18" t="str">
        <f ca="1">IF(INDIRECT("'Repeating Question Sets'!"&amp;SUBSTITUTE(ADDRESS(1,COLUMN(Table_Repeating_Question_Sets[[#Headers],[Output Config]]),4),"1","")&amp;COLUMN()+1)&lt;&gt;"",INDIRECT("'Repeating Question Sets'!"&amp;SUBSTITUTE(ADDRESS(1,COLUMN(Table_Repeating_Question_Sets[[#Headers],[Output Config]]),4),"1","")&amp;COLUMN()+1),"")</f>
        <v/>
      </c>
      <c r="W18" t="str">
        <f ca="1">IF(INDIRECT("'Repeating Question Sets'!"&amp;SUBSTITUTE(ADDRESS(1,COLUMN(Table_Repeating_Question_Sets[[#Headers],[Output Config]]),4),"1","")&amp;COLUMN()+1)&lt;&gt;"",INDIRECT("'Repeating Question Sets'!"&amp;SUBSTITUTE(ADDRESS(1,COLUMN(Table_Repeating_Question_Sets[[#Headers],[Output Config]]),4),"1","")&amp;COLUMN()+1),"")</f>
        <v/>
      </c>
      <c r="X18" t="str">
        <f ca="1">IF(INDIRECT("'Repeating Question Sets'!"&amp;SUBSTITUTE(ADDRESS(1,COLUMN(Table_Repeating_Question_Sets[[#Headers],[Output Config]]),4),"1","")&amp;COLUMN()+1)&lt;&gt;"",INDIRECT("'Repeating Question Sets'!"&amp;SUBSTITUTE(ADDRESS(1,COLUMN(Table_Repeating_Question_Sets[[#Headers],[Output Config]]),4),"1","")&amp;COLUMN()+1),"")</f>
        <v/>
      </c>
      <c r="Y18" t="str">
        <f ca="1">IF(INDIRECT("'Repeating Question Sets'!"&amp;SUBSTITUTE(ADDRESS(1,COLUMN(Table_Repeating_Question_Sets[[#Headers],[Output Config]]),4),"1","")&amp;COLUMN()+1)&lt;&gt;"",INDIRECT("'Repeating Question Sets'!"&amp;SUBSTITUTE(ADDRESS(1,COLUMN(Table_Repeating_Question_Sets[[#Headers],[Output Config]]),4),"1","")&amp;COLUMN()+1),"")</f>
        <v/>
      </c>
      <c r="Z18" t="str">
        <f ca="1">IF(INDIRECT("'Repeating Question Sets'!"&amp;SUBSTITUTE(ADDRESS(1,COLUMN(Table_Repeating_Question_Sets[[#Headers],[Output Config]]),4),"1","")&amp;COLUMN()+1)&lt;&gt;"",INDIRECT("'Repeating Question Sets'!"&amp;SUBSTITUTE(ADDRESS(1,COLUMN(Table_Repeating_Question_Sets[[#Headers],[Output Config]]),4),"1","")&amp;COLUMN()+1),"")</f>
        <v/>
      </c>
      <c r="AA18" t="str">
        <f ca="1">IF(INDIRECT("'Repeating Question Sets'!"&amp;SUBSTITUTE(ADDRESS(1,COLUMN(Table_Repeating_Question_Sets[[#Headers],[Output Config]]),4),"1","")&amp;COLUMN()+1)&lt;&gt;"",INDIRECT("'Repeating Question Sets'!"&amp;SUBSTITUTE(ADDRESS(1,COLUMN(Table_Repeating_Question_Sets[[#Headers],[Output Config]]),4),"1","")&amp;COLUMN()+1),"")</f>
        <v/>
      </c>
      <c r="AB18" t="str">
        <f ca="1">IF(INDIRECT("'Repeating Question Sets'!"&amp;SUBSTITUTE(ADDRESS(1,COLUMN(Table_Repeating_Question_Sets[[#Headers],[Output Config]]),4),"1","")&amp;COLUMN()+1)&lt;&gt;"",INDIRECT("'Repeating Question Sets'!"&amp;SUBSTITUTE(ADDRESS(1,COLUMN(Table_Repeating_Question_Sets[[#Headers],[Output Config]]),4),"1","")&amp;COLUMN()+1),"")</f>
        <v/>
      </c>
      <c r="AC18" t="str">
        <f ca="1">IF(INDIRECT("'Repeating Question Sets'!"&amp;SUBSTITUTE(ADDRESS(1,COLUMN(Table_Repeating_Question_Sets[[#Headers],[Output Config]]),4),"1","")&amp;COLUMN()+1)&lt;&gt;"",INDIRECT("'Repeating Question Sets'!"&amp;SUBSTITUTE(ADDRESS(1,COLUMN(Table_Repeating_Question_Sets[[#Headers],[Output Config]]),4),"1","")&amp;COLUMN()+1),"")</f>
        <v/>
      </c>
      <c r="AD18" t="str">
        <f ca="1">IF(INDIRECT("'Repeating Question Sets'!"&amp;SUBSTITUTE(ADDRESS(1,COLUMN(Table_Repeating_Question_Sets[[#Headers],[Output Config]]),4),"1","")&amp;COLUMN()+1)&lt;&gt;"",INDIRECT("'Repeating Question Sets'!"&amp;SUBSTITUTE(ADDRESS(1,COLUMN(Table_Repeating_Question_Sets[[#Headers],[Output Config]]),4),"1","")&amp;COLUMN()+1),"")</f>
        <v/>
      </c>
      <c r="AE18" t="str">
        <f ca="1">IF(INDIRECT("'Repeating Question Sets'!"&amp;SUBSTITUTE(ADDRESS(1,COLUMN(Table_Repeating_Question_Sets[[#Headers],[Output Config]]),4),"1","")&amp;COLUMN()+1)&lt;&gt;"",INDIRECT("'Repeating Question Sets'!"&amp;SUBSTITUTE(ADDRESS(1,COLUMN(Table_Repeating_Question_Sets[[#Headers],[Output Config]]),4),"1","")&amp;COLUMN()+1),"")</f>
        <v/>
      </c>
      <c r="AF18" t="str">
        <f ca="1">IF(INDIRECT("'Repeating Question Sets'!"&amp;SUBSTITUTE(ADDRESS(1,COLUMN(Table_Repeating_Question_Sets[[#Headers],[Output Config]]),4),"1","")&amp;COLUMN()+1)&lt;&gt;"",INDIRECT("'Repeating Question Sets'!"&amp;SUBSTITUTE(ADDRESS(1,COLUMN(Table_Repeating_Question_Sets[[#Headers],[Output Config]]),4),"1","")&amp;COLUMN()+1),"")</f>
        <v/>
      </c>
      <c r="AG18" t="str">
        <f ca="1">IF(INDIRECT("'Repeating Question Sets'!"&amp;SUBSTITUTE(ADDRESS(1,COLUMN(Table_Repeating_Question_Sets[[#Headers],[Output Config]]),4),"1","")&amp;COLUMN()+1)&lt;&gt;"",INDIRECT("'Repeating Question Sets'!"&amp;SUBSTITUTE(ADDRESS(1,COLUMN(Table_Repeating_Question_Sets[[#Headers],[Output Config]]),4),"1","")&amp;COLUMN()+1),"")</f>
        <v/>
      </c>
      <c r="AH18" t="str">
        <f ca="1">IF(INDIRECT("'Repeating Question Sets'!"&amp;SUBSTITUTE(ADDRESS(1,COLUMN(Table_Repeating_Question_Sets[[#Headers],[Output Config]]),4),"1","")&amp;COLUMN()+1)&lt;&gt;"",INDIRECT("'Repeating Question Sets'!"&amp;SUBSTITUTE(ADDRESS(1,COLUMN(Table_Repeating_Question_Sets[[#Headers],[Output Config]]),4),"1","")&amp;COLUMN()+1),"")</f>
        <v/>
      </c>
      <c r="AI18" t="str">
        <f ca="1">IF(INDIRECT("'Repeating Question Sets'!"&amp;SUBSTITUTE(ADDRESS(1,COLUMN(Table_Repeating_Question_Sets[[#Headers],[Output Config]]),4),"1","")&amp;COLUMN()+1)&lt;&gt;"",INDIRECT("'Repeating Question Sets'!"&amp;SUBSTITUTE(ADDRESS(1,COLUMN(Table_Repeating_Question_Sets[[#Headers],[Output Config]]),4),"1","")&amp;COLUMN()+1),"")</f>
        <v/>
      </c>
      <c r="AJ18" t="str">
        <f ca="1">IF(INDIRECT("'Repeating Question Sets'!"&amp;SUBSTITUTE(ADDRESS(1,COLUMN(Table_Repeating_Question_Sets[[#Headers],[Output Config]]),4),"1","")&amp;COLUMN()+1)&lt;&gt;"",INDIRECT("'Repeating Question Sets'!"&amp;SUBSTITUTE(ADDRESS(1,COLUMN(Table_Repeating_Question_Sets[[#Headers],[Output Config]]),4),"1","")&amp;COLUMN()+1),"")</f>
        <v/>
      </c>
      <c r="AK18" t="str">
        <f ca="1">IF(INDIRECT("'Repeating Question Sets'!"&amp;SUBSTITUTE(ADDRESS(1,COLUMN(Table_Repeating_Question_Sets[[#Headers],[Output Config]]),4),"1","")&amp;COLUMN()+1)&lt;&gt;"",INDIRECT("'Repeating Question Sets'!"&amp;SUBSTITUTE(ADDRESS(1,COLUMN(Table_Repeating_Question_Sets[[#Headers],[Output Config]]),4),"1","")&amp;COLUMN()+1),"")</f>
        <v/>
      </c>
      <c r="AL18" t="str">
        <f ca="1">IF(INDIRECT("'Repeating Question Sets'!"&amp;SUBSTITUTE(ADDRESS(1,COLUMN(Table_Repeating_Question_Sets[[#Headers],[Output Config]]),4),"1","")&amp;COLUMN()+1)&lt;&gt;"",INDIRECT("'Repeating Question Sets'!"&amp;SUBSTITUTE(ADDRESS(1,COLUMN(Table_Repeating_Question_Sets[[#Headers],[Output Config]]),4),"1","")&amp;COLUMN()+1),"")</f>
        <v/>
      </c>
      <c r="AM18" t="str">
        <f ca="1">IF(INDIRECT("'Repeating Question Sets'!"&amp;SUBSTITUTE(ADDRESS(1,COLUMN(Table_Repeating_Question_Sets[[#Headers],[Output Config]]),4),"1","")&amp;COLUMN()+1)&lt;&gt;"",INDIRECT("'Repeating Question Sets'!"&amp;SUBSTITUTE(ADDRESS(1,COLUMN(Table_Repeating_Question_Sets[[#Headers],[Output Config]]),4),"1","")&amp;COLUMN()+1),"")</f>
        <v/>
      </c>
      <c r="AN18" t="str">
        <f ca="1">IF(INDIRECT("'Repeating Question Sets'!"&amp;SUBSTITUTE(ADDRESS(1,COLUMN(Table_Repeating_Question_Sets[[#Headers],[Output Config]]),4),"1","")&amp;COLUMN()+1)&lt;&gt;"",INDIRECT("'Repeating Question Sets'!"&amp;SUBSTITUTE(ADDRESS(1,COLUMN(Table_Repeating_Question_Sets[[#Headers],[Output Config]]),4),"1","")&amp;COLUMN()+1),"")</f>
        <v/>
      </c>
      <c r="AO18" t="str">
        <f ca="1">IF(INDIRECT("'Repeating Question Sets'!"&amp;SUBSTITUTE(ADDRESS(1,COLUMN(Table_Repeating_Question_Sets[[#Headers],[Output Config]]),4),"1","")&amp;COLUMN()+1)&lt;&gt;"",INDIRECT("'Repeating Question Sets'!"&amp;SUBSTITUTE(ADDRESS(1,COLUMN(Table_Repeating_Question_Sets[[#Headers],[Output Config]]),4),"1","")&amp;COLUMN()+1),"")</f>
        <v/>
      </c>
      <c r="AP18" t="str">
        <f ca="1">IF(INDIRECT("'Repeating Question Sets'!"&amp;SUBSTITUTE(ADDRESS(1,COLUMN(Table_Repeating_Question_Sets[[#Headers],[Output Config]]),4),"1","")&amp;COLUMN()+1)&lt;&gt;"",INDIRECT("'Repeating Question Sets'!"&amp;SUBSTITUTE(ADDRESS(1,COLUMN(Table_Repeating_Question_Sets[[#Headers],[Output Config]]),4),"1","")&amp;COLUMN()+1),"")</f>
        <v/>
      </c>
      <c r="AQ18" t="str">
        <f ca="1">IF(INDIRECT("'Repeating Question Sets'!"&amp;SUBSTITUTE(ADDRESS(1,COLUMN(Table_Repeating_Question_Sets[[#Headers],[Output Config]]),4),"1","")&amp;COLUMN()+1)&lt;&gt;"",INDIRECT("'Repeating Question Sets'!"&amp;SUBSTITUTE(ADDRESS(1,COLUMN(Table_Repeating_Question_Sets[[#Headers],[Output Config]]),4),"1","")&amp;COLUMN()+1),"")</f>
        <v/>
      </c>
      <c r="AR18" t="str">
        <f ca="1">IF(INDIRECT("'Repeating Question Sets'!"&amp;SUBSTITUTE(ADDRESS(1,COLUMN(Table_Repeating_Question_Sets[[#Headers],[Output Config]]),4),"1","")&amp;COLUMN()+1)&lt;&gt;"",INDIRECT("'Repeating Question Sets'!"&amp;SUBSTITUTE(ADDRESS(1,COLUMN(Table_Repeating_Question_Sets[[#Headers],[Output Config]]),4),"1","")&amp;COLUMN()+1),"")</f>
        <v/>
      </c>
      <c r="AS18" t="str">
        <f ca="1">IF(INDIRECT("'Repeating Question Sets'!"&amp;SUBSTITUTE(ADDRESS(1,COLUMN(Table_Repeating_Question_Sets[[#Headers],[Output Config]]),4),"1","")&amp;COLUMN()+1)&lt;&gt;"",INDIRECT("'Repeating Question Sets'!"&amp;SUBSTITUTE(ADDRESS(1,COLUMN(Table_Repeating_Question_Sets[[#Headers],[Output Config]]),4),"1","")&amp;COLUMN()+1),"")</f>
        <v/>
      </c>
      <c r="AT18" t="str">
        <f ca="1">IF(INDIRECT("'Repeating Question Sets'!"&amp;SUBSTITUTE(ADDRESS(1,COLUMN(Table_Repeating_Question_Sets[[#Headers],[Output Config]]),4),"1","")&amp;COLUMN()+1)&lt;&gt;"",INDIRECT("'Repeating Question Sets'!"&amp;SUBSTITUTE(ADDRESS(1,COLUMN(Table_Repeating_Question_Sets[[#Headers],[Output Config]]),4),"1","")&amp;COLUMN()+1),"")</f>
        <v/>
      </c>
      <c r="AU18" t="str">
        <f ca="1">IF(INDIRECT("'Repeating Question Sets'!"&amp;SUBSTITUTE(ADDRESS(1,COLUMN(Table_Repeating_Question_Sets[[#Headers],[Output Config]]),4),"1","")&amp;COLUMN()+1)&lt;&gt;"",INDIRECT("'Repeating Question Sets'!"&amp;SUBSTITUTE(ADDRESS(1,COLUMN(Table_Repeating_Question_Sets[[#Headers],[Output Config]]),4),"1","")&amp;COLUMN()+1),"")</f>
        <v/>
      </c>
      <c r="AV18" t="str">
        <f ca="1">IF(INDIRECT("'Repeating Question Sets'!"&amp;SUBSTITUTE(ADDRESS(1,COLUMN(Table_Repeating_Question_Sets[[#Headers],[Output Config]]),4),"1","")&amp;COLUMN()+1)&lt;&gt;"",INDIRECT("'Repeating Question Sets'!"&amp;SUBSTITUTE(ADDRESS(1,COLUMN(Table_Repeating_Question_Sets[[#Headers],[Output Config]]),4),"1","")&amp;COLUMN()+1),"")</f>
        <v/>
      </c>
      <c r="AW18" t="str">
        <f ca="1">IF(INDIRECT("'Repeating Question Sets'!"&amp;SUBSTITUTE(ADDRESS(1,COLUMN(Table_Repeating_Question_Sets[[#Headers],[Output Config]]),4),"1","")&amp;COLUMN()+1)&lt;&gt;"",INDIRECT("'Repeating Question Sets'!"&amp;SUBSTITUTE(ADDRESS(1,COLUMN(Table_Repeating_Question_Sets[[#Headers],[Output Config]]),4),"1","")&amp;COLUMN()+1),"")</f>
        <v/>
      </c>
      <c r="AX18" t="str">
        <f ca="1">IF(INDIRECT("'Repeating Question Sets'!"&amp;SUBSTITUTE(ADDRESS(1,COLUMN(Table_Repeating_Question_Sets[[#Headers],[Output Config]]),4),"1","")&amp;COLUMN()+1)&lt;&gt;"",INDIRECT("'Repeating Question Sets'!"&amp;SUBSTITUTE(ADDRESS(1,COLUMN(Table_Repeating_Question_Sets[[#Headers],[Output Config]]),4),"1","")&amp;COLUMN()+1),"")</f>
        <v/>
      </c>
      <c r="AY18" t="str">
        <f ca="1">IF(INDIRECT("'Repeating Question Sets'!"&amp;SUBSTITUTE(ADDRESS(1,COLUMN(Table_Repeating_Question_Sets[[#Headers],[Output Config]]),4),"1","")&amp;COLUMN()+1)&lt;&gt;"",INDIRECT("'Repeating Question Sets'!"&amp;SUBSTITUTE(ADDRESS(1,COLUMN(Table_Repeating_Question_Sets[[#Headers],[Output Config]]),4),"1","")&amp;COLUMN()+1),"")</f>
        <v/>
      </c>
      <c r="AZ18" t="str">
        <f ca="1">IF(INDIRECT("'Repeating Question Sets'!"&amp;SUBSTITUTE(ADDRESS(1,COLUMN(Table_Repeating_Question_Sets[[#Headers],[Output Config]]),4),"1","")&amp;COLUMN()+1)&lt;&gt;"",INDIRECT("'Repeating Question Sets'!"&amp;SUBSTITUTE(ADDRESS(1,COLUMN(Table_Repeating_Question_Sets[[#Headers],[Output Config]]),4),"1","")&amp;COLUMN()+1),"")</f>
        <v/>
      </c>
      <c r="BA18" t="str">
        <f ca="1">IF(INDIRECT("'Repeating Question Sets'!"&amp;SUBSTITUTE(ADDRESS(1,COLUMN(Table_Repeating_Question_Sets[[#Headers],[Output Config]]),4),"1","")&amp;COLUMN()+1)&lt;&gt;"",INDIRECT("'Repeating Question Sets'!"&amp;SUBSTITUTE(ADDRESS(1,COLUMN(Table_Repeating_Question_Sets[[#Headers],[Output Config]]),4),"1","")&amp;COLUMN()+1),"")</f>
        <v/>
      </c>
      <c r="BB18" s="1" t="s">
        <v>1114</v>
      </c>
    </row>
    <row r="20" spans="2:54" ht="29.25" thickBot="1">
      <c r="B20" s="3" t="s">
        <v>65</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row>
    <row r="22" spans="2:54" ht="15">
      <c r="C22" s="1" t="s">
        <v>1051</v>
      </c>
      <c r="D22" s="1" t="s">
        <v>272</v>
      </c>
      <c r="E22" s="1" t="s">
        <v>273</v>
      </c>
      <c r="F22" s="1" t="s">
        <v>274</v>
      </c>
      <c r="G22" s="1" t="s">
        <v>275</v>
      </c>
      <c r="H22" s="1" t="s">
        <v>276</v>
      </c>
      <c r="I22" s="1" t="s">
        <v>277</v>
      </c>
      <c r="J22" s="1" t="s">
        <v>278</v>
      </c>
      <c r="K22" s="1" t="s">
        <v>279</v>
      </c>
      <c r="L22" s="1" t="s">
        <v>280</v>
      </c>
      <c r="M22" s="1" t="s">
        <v>281</v>
      </c>
      <c r="N22" s="1" t="s">
        <v>1052</v>
      </c>
      <c r="O22" s="1" t="s">
        <v>1053</v>
      </c>
      <c r="P22" s="1" t="s">
        <v>1054</v>
      </c>
      <c r="Q22" s="1" t="s">
        <v>1055</v>
      </c>
      <c r="R22" s="1" t="s">
        <v>1056</v>
      </c>
      <c r="S22" s="1" t="s">
        <v>1057</v>
      </c>
      <c r="T22" s="1" t="s">
        <v>1058</v>
      </c>
      <c r="U22" s="1" t="s">
        <v>1059</v>
      </c>
      <c r="V22" s="1" t="s">
        <v>1060</v>
      </c>
      <c r="W22" s="1" t="s">
        <v>1061</v>
      </c>
      <c r="X22" s="1" t="s">
        <v>1062</v>
      </c>
      <c r="Y22" s="1" t="s">
        <v>1063</v>
      </c>
      <c r="Z22" s="1" t="s">
        <v>1064</v>
      </c>
      <c r="AA22" s="1" t="s">
        <v>1065</v>
      </c>
      <c r="AB22" s="1" t="s">
        <v>1066</v>
      </c>
      <c r="AC22" s="1" t="s">
        <v>1067</v>
      </c>
      <c r="AD22" s="1" t="s">
        <v>1068</v>
      </c>
      <c r="AE22" s="1" t="s">
        <v>1069</v>
      </c>
      <c r="AF22" s="1" t="s">
        <v>1070</v>
      </c>
      <c r="AG22" s="1" t="s">
        <v>1071</v>
      </c>
      <c r="AH22" s="1" t="s">
        <v>1072</v>
      </c>
      <c r="AI22" s="1" t="s">
        <v>1073</v>
      </c>
      <c r="AJ22" s="1" t="s">
        <v>1074</v>
      </c>
      <c r="AK22" s="1" t="s">
        <v>1075</v>
      </c>
      <c r="AL22" s="1" t="s">
        <v>1076</v>
      </c>
      <c r="AM22" s="1" t="s">
        <v>1077</v>
      </c>
      <c r="AN22" s="1" t="s">
        <v>1078</v>
      </c>
      <c r="AO22" s="1" t="s">
        <v>1079</v>
      </c>
      <c r="AP22" s="1" t="s">
        <v>1080</v>
      </c>
      <c r="AQ22" s="1" t="s">
        <v>1081</v>
      </c>
      <c r="AR22" s="1" t="s">
        <v>1082</v>
      </c>
      <c r="AS22" s="1" t="s">
        <v>1083</v>
      </c>
      <c r="AT22" s="1" t="s">
        <v>1084</v>
      </c>
      <c r="AU22" s="1" t="s">
        <v>1085</v>
      </c>
      <c r="AV22" s="1" t="s">
        <v>1086</v>
      </c>
      <c r="AW22" s="1" t="s">
        <v>1087</v>
      </c>
      <c r="AX22" s="1" t="s">
        <v>1088</v>
      </c>
      <c r="AY22" s="1" t="s">
        <v>1089</v>
      </c>
      <c r="AZ22" s="1" t="s">
        <v>1090</v>
      </c>
      <c r="BA22" s="1" t="s">
        <v>1091</v>
      </c>
      <c r="BB22" s="1" t="s">
        <v>1092</v>
      </c>
    </row>
    <row r="23" spans="2:54" ht="15">
      <c r="B23" s="2" t="s">
        <v>128</v>
      </c>
      <c r="C23" s="80" t="s">
        <v>1115</v>
      </c>
      <c r="D23" t="str">
        <f ca="1">IF(OFFSET(Table_Question_Sets[[#Headers],[Property]],MATCH("Rating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"premiumComplete"</v>
      </c>
      <c r="E23" s="81"/>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0" t="s">
        <v>1116</v>
      </c>
    </row>
    <row r="24" spans="2:54" ht="21" customHeight="1">
      <c r="B24" s="2" t="s">
        <v>1117</v>
      </c>
      <c r="C24" s="80" t="s">
        <v>1118</v>
      </c>
      <c r="D24" t="str">
        <f ca="1">IF(INDIRECT("'Question Sets'!"&amp;SUBSTITUTE(ADDRESS(1,COLUMN(Table_Question_Sets[[#Headers],[Output Calculation]]),4),"1","")&amp;COLUMN()+1)&lt;&gt;"",INDIRECT("'Question Sets'!"&amp;SUBSTITUTE(ADDRESS(1,COLUMN(Table_Question_Sets[[#Headers],[Output Calculation]]),4),"1","")&amp;COLUMN()+1),"")</f>
        <v>"ratingPrimary":{"PLLimit": "$20,000,000"},</v>
      </c>
      <c r="E24" t="str">
        <f ca="1">IF(INDIRECT("'Question Sets'!"&amp;SUBSTITUTE(ADDRESS(1,COLUMN(Table_Question_Sets[[#Headers],[Output Calculation]]),4),"1","")&amp;COLUMN()+1)&lt;&gt;"",INDIRECT("'Question Sets'!"&amp;SUBSTITUTE(ADDRESS(1,COLUMN(Table_Question_Sets[[#Headers],[Output Calculation]]),4),"1","")&amp;COLUMN()+1),"")</f>
        <v>"ratingSecondary":{"employeeCount": 2,"employeeCountUsed": 2,"subContractorCount": 3,"subContractorCountUsed": 3,"animalsInTransit": "Yes","trailerCover": "Yes","toolsCover": "Yes","accidentCover": "Yes","ratingState": "VIC","policyStartDate": "08/08/2019"},</v>
      </c>
      <c r="F24" t="str">
        <f ca="1">IF(INDIRECT("'Question Sets'!"&amp;SUBSTITUTE(ADDRESS(1,COLUMN(Table_Question_Sets[[#Headers],[Output Calculation]]),4),"1","")&amp;COLUMN()+1)&lt;&gt;"",INDIRECT("'Question Sets'!"&amp;SUBSTITUTE(ADDRESS(1,COLUMN(Table_Question_Sets[[#Headers],[Output Calculation]]),4),"1","")&amp;COLUMN()+1),"")</f>
        <v>"contact":{"name": "Carl Andersson","email": "carlandersson78@gmail.com","mobile": "0490032850"},</v>
      </c>
      <c r="G24" t="str">
        <f ca="1">IF(INDIRECT("'Question Sets'!"&amp;SUBSTITUTE(ADDRESS(1,COLUMN(Table_Question_Sets[[#Headers],[Output Calculation]]),4),"1","")&amp;COLUMN()+1)&lt;&gt;"",INDIRECT("'Question Sets'!"&amp;SUBSTITUTE(ADDRESS(1,COLUMN(Table_Question_Sets[[#Headers],[Output Calculation]]),4),"1","")&amp;COLUMN()+1),"")</f>
        <v>"personal":{"applicantName": "sdfsdfd","tradingName": "sdfsdf","occupation": "sdfs","businessActivities": "sdf","estimatedTurnover": "234234","annualWages": "23423","annualSubContactorCosts": "234234","businessAddress": "6 Nobel Close","businessTown": "Greensborough","businessState": "VIC","businessPostcode": "3088","postalAddress": "23 Alexandra Rd","postalTown": "Lilydale","postalState": "VIC","postalPostcode": "3140"},</v>
      </c>
      <c r="H24" t="str">
        <f ca="1">IF(INDIRECT("'Question Sets'!"&amp;SUBSTITUTE(ADDRESS(1,COLUMN(Table_Question_Sets[[#Headers],[Output Calculation]]),4),"1","")&amp;COLUMN()+1)&lt;&gt;"",INDIRECT("'Question Sets'!"&amp;SUBSTITUTE(ADDRESS(1,COLUMN(Table_Question_Sets[[#Headers],[Output Calculation]]),4),"1","")&amp;COLUMN()+1),"")</f>
        <v>"disclosure":{"history": "No","insolvency": "No","declaration": "Yes"},</v>
      </c>
      <c r="I24" t="str">
        <f ca="1">IF(INDIRECT("'Question Sets'!"&amp;SUBSTITUTE(ADDRESS(1,COLUMN(Table_Question_Sets[[#Headers],[Output Calculation]]),4),"1","")&amp;COLUMN()+1)&lt;&gt;"",INDIRECT("'Question Sets'!"&amp;SUBSTITUTE(ADDRESS(1,COLUMN(Table_Question_Sets[[#Headers],[Output Calculation]]),4),"1","")&amp;COLUMN()+1),"")</f>
        <v>"paymentOptions":{"paymentOption": "Yearly"},</v>
      </c>
      <c r="J24" t="str">
        <f ca="1">IF(INDIRECT("'Question Sets'!"&amp;SUBSTITUTE(ADDRESS(1,COLUMN(Table_Question_Sets[[#Headers],[Output Calculation]]),4),"1","")&amp;COLUMN()+1)&lt;&gt;"",INDIRECT("'Question Sets'!"&amp;SUBSTITUTE(ADDRESS(1,COLUMN(Table_Question_Sets[[#Headers],[Output Calculation]]),4),"1","")&amp;COLUMN()+1),"")</f>
        <v>"paymentMethods":{"paymentMethod": "EFT"},</v>
      </c>
      <c r="K24" t="str">
        <f ca="1">IF(INDIRECT("'Question Sets'!"&amp;SUBSTITUTE(ADDRESS(1,COLUMN(Table_Question_Sets[[#Headers],[Output Calculation]]),4),"1","")&amp;COLUMN()+1)&lt;&gt;"",INDIRECT("'Question Sets'!"&amp;SUBSTITUTE(ADDRESS(1,COLUMN(Table_Question_Sets[[#Headers],[Output Calculation]]),4),"1","")&amp;COLUMN()+1),"")</f>
        <v>"termsAndConditions":{},</v>
      </c>
      <c r="L24" t="str">
        <f ca="1">IF(INDIRECT("'Question Sets'!"&amp;SUBSTITUTE(ADDRESS(1,COLUMN(Table_Question_Sets[[#Headers],[Output Calculation]]),4),"1","")&amp;COLUMN()+1)&lt;&gt;"",INDIRECT("'Question Sets'!"&amp;SUBSTITUTE(ADDRESS(1,COLUMN(Table_Question_Sets[[#Headers],[Output Calculation]]),4),"1","")&amp;COLUMN()+1),"")</f>
        <v/>
      </c>
      <c r="M24" t="str">
        <f ca="1">IF(INDIRECT("'Question Sets'!"&amp;SUBSTITUTE(ADDRESS(1,COLUMN(Table_Question_Sets[[#Headers],[Output Calculation]]),4),"1","")&amp;COLUMN()+1)&lt;&gt;"",INDIRECT("'Question Sets'!"&amp;SUBSTITUTE(ADDRESS(1,COLUMN(Table_Question_Sets[[#Headers],[Output Calculation]]),4),"1","")&amp;COLUMN()+1),"")</f>
        <v/>
      </c>
      <c r="N24" t="str">
        <f ca="1">IF(INDIRECT("'Question Sets'!"&amp;SUBSTITUTE(ADDRESS(1,COLUMN(Table_Question_Sets[[#Headers],[Output Calculation]]),4),"1","")&amp;COLUMN()+1)&lt;&gt;"",INDIRECT("'Question Sets'!"&amp;SUBSTITUTE(ADDRESS(1,COLUMN(Table_Question_Sets[[#Headers],[Output Calculation]]),4),"1","")&amp;COLUMN()+1),"")</f>
        <v/>
      </c>
      <c r="O24" t="str">
        <f ca="1">IF(INDIRECT("'Question Sets'!"&amp;SUBSTITUTE(ADDRESS(1,COLUMN(Table_Question_Sets[[#Headers],[Output Calculation]]),4),"1","")&amp;COLUMN()+1)&lt;&gt;"",INDIRECT("'Question Sets'!"&amp;SUBSTITUTE(ADDRESS(1,COLUMN(Table_Question_Sets[[#Headers],[Output Calculation]]),4),"1","")&amp;COLUMN()+1),"")</f>
        <v/>
      </c>
      <c r="P24" t="str">
        <f ca="1">IF(INDIRECT("'Question Sets'!"&amp;SUBSTITUTE(ADDRESS(1,COLUMN(Table_Question_Sets[[#Headers],[Output Calculation]]),4),"1","")&amp;COLUMN()+1)&lt;&gt;"",INDIRECT("'Question Sets'!"&amp;SUBSTITUTE(ADDRESS(1,COLUMN(Table_Question_Sets[[#Headers],[Output Calculation]]),4),"1","")&amp;COLUMN()+1),"")</f>
        <v/>
      </c>
      <c r="Q24" t="str">
        <f ca="1">IF(INDIRECT("'Question Sets'!"&amp;SUBSTITUTE(ADDRESS(1,COLUMN(Table_Question_Sets[[#Headers],[Output Calculation]]),4),"1","")&amp;COLUMN()+1)&lt;&gt;"",INDIRECT("'Question Sets'!"&amp;SUBSTITUTE(ADDRESS(1,COLUMN(Table_Question_Sets[[#Headers],[Output Calculation]]),4),"1","")&amp;COLUMN()+1),"")</f>
        <v/>
      </c>
      <c r="R24" t="str">
        <f ca="1">IF(INDIRECT("'Question Sets'!"&amp;SUBSTITUTE(ADDRESS(1,COLUMN(Table_Question_Sets[[#Headers],[Output Calculation]]),4),"1","")&amp;COLUMN()+1)&lt;&gt;"",INDIRECT("'Question Sets'!"&amp;SUBSTITUTE(ADDRESS(1,COLUMN(Table_Question_Sets[[#Headers],[Output Calculation]]),4),"1","")&amp;COLUMN()+1),"")</f>
        <v/>
      </c>
      <c r="S24" t="str">
        <f ca="1">IF(INDIRECT("'Question Sets'!"&amp;SUBSTITUTE(ADDRESS(1,COLUMN(Table_Question_Sets[[#Headers],[Output Calculation]]),4),"1","")&amp;COLUMN()+1)&lt;&gt;"",INDIRECT("'Question Sets'!"&amp;SUBSTITUTE(ADDRESS(1,COLUMN(Table_Question_Sets[[#Headers],[Output Calculation]]),4),"1","")&amp;COLUMN()+1),"")</f>
        <v/>
      </c>
      <c r="T24" t="str">
        <f ca="1">IF(INDIRECT("'Question Sets'!"&amp;SUBSTITUTE(ADDRESS(1,COLUMN(Table_Question_Sets[[#Headers],[Output Calculation]]),4),"1","")&amp;COLUMN()+1)&lt;&gt;"",INDIRECT("'Question Sets'!"&amp;SUBSTITUTE(ADDRESS(1,COLUMN(Table_Question_Sets[[#Headers],[Output Calculation]]),4),"1","")&amp;COLUMN()+1),"")</f>
        <v/>
      </c>
      <c r="U24" t="str">
        <f ca="1">IF(INDIRECT("'Question Sets'!"&amp;SUBSTITUTE(ADDRESS(1,COLUMN(Table_Question_Sets[[#Headers],[Output Calculation]]),4),"1","")&amp;COLUMN()+1)&lt;&gt;"",INDIRECT("'Question Sets'!"&amp;SUBSTITUTE(ADDRESS(1,COLUMN(Table_Question_Sets[[#Headers],[Output Calculation]]),4),"1","")&amp;COLUMN()+1),"")</f>
        <v/>
      </c>
      <c r="V24" t="str">
        <f ca="1">IF(INDIRECT("'Question Sets'!"&amp;SUBSTITUTE(ADDRESS(1,COLUMN(Table_Question_Sets[[#Headers],[Output Calculation]]),4),"1","")&amp;COLUMN()+1)&lt;&gt;"",INDIRECT("'Question Sets'!"&amp;SUBSTITUTE(ADDRESS(1,COLUMN(Table_Question_Sets[[#Headers],[Output Calculation]]),4),"1","")&amp;COLUMN()+1),"")</f>
        <v/>
      </c>
      <c r="W24" t="str">
        <f ca="1">IF(INDIRECT("'Question Sets'!"&amp;SUBSTITUTE(ADDRESS(1,COLUMN(Table_Question_Sets[[#Headers],[Output Calculation]]),4),"1","")&amp;COLUMN()+1)&lt;&gt;"",INDIRECT("'Question Sets'!"&amp;SUBSTITUTE(ADDRESS(1,COLUMN(Table_Question_Sets[[#Headers],[Output Calculation]]),4),"1","")&amp;COLUMN()+1),"")</f>
        <v/>
      </c>
      <c r="X24" t="str">
        <f ca="1">IF(INDIRECT("'Question Sets'!"&amp;SUBSTITUTE(ADDRESS(1,COLUMN(Table_Question_Sets[[#Headers],[Output Calculation]]),4),"1","")&amp;COLUMN()+1)&lt;&gt;"",INDIRECT("'Question Sets'!"&amp;SUBSTITUTE(ADDRESS(1,COLUMN(Table_Question_Sets[[#Headers],[Output Calculation]]),4),"1","")&amp;COLUMN()+1),"")</f>
        <v/>
      </c>
      <c r="Y24" t="str">
        <f ca="1">IF(INDIRECT("'Question Sets'!"&amp;SUBSTITUTE(ADDRESS(1,COLUMN(Table_Question_Sets[[#Headers],[Output Calculation]]),4),"1","")&amp;COLUMN()+1)&lt;&gt;"",INDIRECT("'Question Sets'!"&amp;SUBSTITUTE(ADDRESS(1,COLUMN(Table_Question_Sets[[#Headers],[Output Calculation]]),4),"1","")&amp;COLUMN()+1),"")</f>
        <v/>
      </c>
      <c r="Z24" t="str">
        <f ca="1">IF(INDIRECT("'Question Sets'!"&amp;SUBSTITUTE(ADDRESS(1,COLUMN(Table_Question_Sets[[#Headers],[Output Calculation]]),4),"1","")&amp;COLUMN()+1)&lt;&gt;"",INDIRECT("'Question Sets'!"&amp;SUBSTITUTE(ADDRESS(1,COLUMN(Table_Question_Sets[[#Headers],[Output Calculation]]),4),"1","")&amp;COLUMN()+1),"")</f>
        <v/>
      </c>
      <c r="AA24" t="str">
        <f ca="1">IF(INDIRECT("'Question Sets'!"&amp;SUBSTITUTE(ADDRESS(1,COLUMN(Table_Question_Sets[[#Headers],[Output Calculation]]),4),"1","")&amp;COLUMN()+1)&lt;&gt;"",INDIRECT("'Question Sets'!"&amp;SUBSTITUTE(ADDRESS(1,COLUMN(Table_Question_Sets[[#Headers],[Output Calculation]]),4),"1","")&amp;COLUMN()+1),"")</f>
        <v/>
      </c>
      <c r="AB24" t="str">
        <f ca="1">IF(INDIRECT("'Question Sets'!"&amp;SUBSTITUTE(ADDRESS(1,COLUMN(Table_Question_Sets[[#Headers],[Output Calculation]]),4),"1","")&amp;COLUMN()+1)&lt;&gt;"",INDIRECT("'Question Sets'!"&amp;SUBSTITUTE(ADDRESS(1,COLUMN(Table_Question_Sets[[#Headers],[Output Calculation]]),4),"1","")&amp;COLUMN()+1),"")</f>
        <v/>
      </c>
      <c r="AC24" t="str">
        <f ca="1">IF(INDIRECT("'Question Sets'!"&amp;SUBSTITUTE(ADDRESS(1,COLUMN(Table_Question_Sets[[#Headers],[Output Calculation]]),4),"1","")&amp;COLUMN()+1)&lt;&gt;"",INDIRECT("'Question Sets'!"&amp;SUBSTITUTE(ADDRESS(1,COLUMN(Table_Question_Sets[[#Headers],[Output Calculation]]),4),"1","")&amp;COLUMN()+1),"")</f>
        <v/>
      </c>
      <c r="AD24" t="str">
        <f ca="1">IF(INDIRECT("'Question Sets'!"&amp;SUBSTITUTE(ADDRESS(1,COLUMN(Table_Question_Sets[[#Headers],[Output Calculation]]),4),"1","")&amp;COLUMN()+1)&lt;&gt;"",INDIRECT("'Question Sets'!"&amp;SUBSTITUTE(ADDRESS(1,COLUMN(Table_Question_Sets[[#Headers],[Output Calculation]]),4),"1","")&amp;COLUMN()+1),"")</f>
        <v/>
      </c>
      <c r="AE24" t="str">
        <f ca="1">IF(INDIRECT("'Question Sets'!"&amp;SUBSTITUTE(ADDRESS(1,COLUMN(Table_Question_Sets[[#Headers],[Output Calculation]]),4),"1","")&amp;COLUMN()+1)&lt;&gt;"",INDIRECT("'Question Sets'!"&amp;SUBSTITUTE(ADDRESS(1,COLUMN(Table_Question_Sets[[#Headers],[Output Calculation]]),4),"1","")&amp;COLUMN()+1),"")</f>
        <v/>
      </c>
      <c r="AF24" t="str">
        <f ca="1">IF(INDIRECT("'Question Sets'!"&amp;SUBSTITUTE(ADDRESS(1,COLUMN(Table_Question_Sets[[#Headers],[Output Calculation]]),4),"1","")&amp;COLUMN()+1)&lt;&gt;"",INDIRECT("'Question Sets'!"&amp;SUBSTITUTE(ADDRESS(1,COLUMN(Table_Question_Sets[[#Headers],[Output Calculation]]),4),"1","")&amp;COLUMN()+1),"")</f>
        <v/>
      </c>
      <c r="AG24" t="str">
        <f ca="1">IF(INDIRECT("'Question Sets'!"&amp;SUBSTITUTE(ADDRESS(1,COLUMN(Table_Question_Sets[[#Headers],[Output Calculation]]),4),"1","")&amp;COLUMN()+1)&lt;&gt;"",INDIRECT("'Question Sets'!"&amp;SUBSTITUTE(ADDRESS(1,COLUMN(Table_Question_Sets[[#Headers],[Output Calculation]]),4),"1","")&amp;COLUMN()+1),"")</f>
        <v/>
      </c>
      <c r="AH24" t="str">
        <f ca="1">IF(INDIRECT("'Question Sets'!"&amp;SUBSTITUTE(ADDRESS(1,COLUMN(Table_Question_Sets[[#Headers],[Output Calculation]]),4),"1","")&amp;COLUMN()+1)&lt;&gt;"",INDIRECT("'Question Sets'!"&amp;SUBSTITUTE(ADDRESS(1,COLUMN(Table_Question_Sets[[#Headers],[Output Calculation]]),4),"1","")&amp;COLUMN()+1),"")</f>
        <v/>
      </c>
      <c r="AI24" t="str">
        <f ca="1">IF(INDIRECT("'Question Sets'!"&amp;SUBSTITUTE(ADDRESS(1,COLUMN(Table_Question_Sets[[#Headers],[Output Calculation]]),4),"1","")&amp;COLUMN()+1)&lt;&gt;"",INDIRECT("'Question Sets'!"&amp;SUBSTITUTE(ADDRESS(1,COLUMN(Table_Question_Sets[[#Headers],[Output Calculation]]),4),"1","")&amp;COLUMN()+1),"")</f>
        <v/>
      </c>
      <c r="AJ24" t="str">
        <f ca="1">IF(INDIRECT("'Question Sets'!"&amp;SUBSTITUTE(ADDRESS(1,COLUMN(Table_Question_Sets[[#Headers],[Output Calculation]]),4),"1","")&amp;COLUMN()+1)&lt;&gt;"",INDIRECT("'Question Sets'!"&amp;SUBSTITUTE(ADDRESS(1,COLUMN(Table_Question_Sets[[#Headers],[Output Calculation]]),4),"1","")&amp;COLUMN()+1),"")</f>
        <v/>
      </c>
      <c r="AK24" t="str">
        <f ca="1">IF(INDIRECT("'Question Sets'!"&amp;SUBSTITUTE(ADDRESS(1,COLUMN(Table_Question_Sets[[#Headers],[Output Calculation]]),4),"1","")&amp;COLUMN()+1)&lt;&gt;"",INDIRECT("'Question Sets'!"&amp;SUBSTITUTE(ADDRESS(1,COLUMN(Table_Question_Sets[[#Headers],[Output Calculation]]),4),"1","")&amp;COLUMN()+1),"")</f>
        <v/>
      </c>
      <c r="AL24" t="str">
        <f ca="1">IF(INDIRECT("'Question Sets'!"&amp;SUBSTITUTE(ADDRESS(1,COLUMN(Table_Question_Sets[[#Headers],[Output Calculation]]),4),"1","")&amp;COLUMN()+1)&lt;&gt;"",INDIRECT("'Question Sets'!"&amp;SUBSTITUTE(ADDRESS(1,COLUMN(Table_Question_Sets[[#Headers],[Output Calculation]]),4),"1","")&amp;COLUMN()+1),"")</f>
        <v/>
      </c>
      <c r="AM24" t="str">
        <f ca="1">IF(INDIRECT("'Question Sets'!"&amp;SUBSTITUTE(ADDRESS(1,COLUMN(Table_Question_Sets[[#Headers],[Output Calculation]]),4),"1","")&amp;COLUMN()+1)&lt;&gt;"",INDIRECT("'Question Sets'!"&amp;SUBSTITUTE(ADDRESS(1,COLUMN(Table_Question_Sets[[#Headers],[Output Calculation]]),4),"1","")&amp;COLUMN()+1),"")</f>
        <v/>
      </c>
      <c r="AN24" t="str">
        <f ca="1">IF(INDIRECT("'Question Sets'!"&amp;SUBSTITUTE(ADDRESS(1,COLUMN(Table_Question_Sets[[#Headers],[Output Calculation]]),4),"1","")&amp;COLUMN()+1)&lt;&gt;"",INDIRECT("'Question Sets'!"&amp;SUBSTITUTE(ADDRESS(1,COLUMN(Table_Question_Sets[[#Headers],[Output Calculation]]),4),"1","")&amp;COLUMN()+1),"")</f>
        <v/>
      </c>
      <c r="AO24" t="str">
        <f ca="1">IF(INDIRECT("'Question Sets'!"&amp;SUBSTITUTE(ADDRESS(1,COLUMN(Table_Question_Sets[[#Headers],[Output Calculation]]),4),"1","")&amp;COLUMN()+1)&lt;&gt;"",INDIRECT("'Question Sets'!"&amp;SUBSTITUTE(ADDRESS(1,COLUMN(Table_Question_Sets[[#Headers],[Output Calculation]]),4),"1","")&amp;COLUMN()+1),"")</f>
        <v/>
      </c>
      <c r="AP24" t="str">
        <f ca="1">IF(INDIRECT("'Question Sets'!"&amp;SUBSTITUTE(ADDRESS(1,COLUMN(Table_Question_Sets[[#Headers],[Output Calculation]]),4),"1","")&amp;COLUMN()+1)&lt;&gt;"",INDIRECT("'Question Sets'!"&amp;SUBSTITUTE(ADDRESS(1,COLUMN(Table_Question_Sets[[#Headers],[Output Calculation]]),4),"1","")&amp;COLUMN()+1),"")</f>
        <v/>
      </c>
      <c r="AQ24" t="str">
        <f ca="1">IF(INDIRECT("'Question Sets'!"&amp;SUBSTITUTE(ADDRESS(1,COLUMN(Table_Question_Sets[[#Headers],[Output Calculation]]),4),"1","")&amp;COLUMN()+1)&lt;&gt;"",INDIRECT("'Question Sets'!"&amp;SUBSTITUTE(ADDRESS(1,COLUMN(Table_Question_Sets[[#Headers],[Output Calculation]]),4),"1","")&amp;COLUMN()+1),"")</f>
        <v/>
      </c>
      <c r="AR24" t="str">
        <f ca="1">IF(INDIRECT("'Question Sets'!"&amp;SUBSTITUTE(ADDRESS(1,COLUMN(Table_Question_Sets[[#Headers],[Output Calculation]]),4),"1","")&amp;COLUMN()+1)&lt;&gt;"",INDIRECT("'Question Sets'!"&amp;SUBSTITUTE(ADDRESS(1,COLUMN(Table_Question_Sets[[#Headers],[Output Calculation]]),4),"1","")&amp;COLUMN()+1),"")</f>
        <v/>
      </c>
      <c r="AS24" t="str">
        <f ca="1">IF(INDIRECT("'Question Sets'!"&amp;SUBSTITUTE(ADDRESS(1,COLUMN(Table_Question_Sets[[#Headers],[Output Calculation]]),4),"1","")&amp;COLUMN()+1)&lt;&gt;"",INDIRECT("'Question Sets'!"&amp;SUBSTITUTE(ADDRESS(1,COLUMN(Table_Question_Sets[[#Headers],[Output Calculation]]),4),"1","")&amp;COLUMN()+1),"")</f>
        <v/>
      </c>
      <c r="AT24" t="str">
        <f ca="1">IF(INDIRECT("'Question Sets'!"&amp;SUBSTITUTE(ADDRESS(1,COLUMN(Table_Question_Sets[[#Headers],[Output Calculation]]),4),"1","")&amp;COLUMN()+1)&lt;&gt;"",INDIRECT("'Question Sets'!"&amp;SUBSTITUTE(ADDRESS(1,COLUMN(Table_Question_Sets[[#Headers],[Output Calculation]]),4),"1","")&amp;COLUMN()+1),"")</f>
        <v/>
      </c>
      <c r="AU24" t="str">
        <f ca="1">IF(INDIRECT("'Question Sets'!"&amp;SUBSTITUTE(ADDRESS(1,COLUMN(Table_Question_Sets[[#Headers],[Output Calculation]]),4),"1","")&amp;COLUMN()+1)&lt;&gt;"",INDIRECT("'Question Sets'!"&amp;SUBSTITUTE(ADDRESS(1,COLUMN(Table_Question_Sets[[#Headers],[Output Calculation]]),4),"1","")&amp;COLUMN()+1),"")</f>
        <v/>
      </c>
      <c r="AV24" t="str">
        <f ca="1">IF(INDIRECT("'Question Sets'!"&amp;SUBSTITUTE(ADDRESS(1,COLUMN(Table_Question_Sets[[#Headers],[Output Calculation]]),4),"1","")&amp;COLUMN()+1)&lt;&gt;"",INDIRECT("'Question Sets'!"&amp;SUBSTITUTE(ADDRESS(1,COLUMN(Table_Question_Sets[[#Headers],[Output Calculation]]),4),"1","")&amp;COLUMN()+1),"")</f>
        <v/>
      </c>
      <c r="AW24" t="str">
        <f ca="1">IF(INDIRECT("'Question Sets'!"&amp;SUBSTITUTE(ADDRESS(1,COLUMN(Table_Question_Sets[[#Headers],[Output Calculation]]),4),"1","")&amp;COLUMN()+1)&lt;&gt;"",INDIRECT("'Question Sets'!"&amp;SUBSTITUTE(ADDRESS(1,COLUMN(Table_Question_Sets[[#Headers],[Output Calculation]]),4),"1","")&amp;COLUMN()+1),"")</f>
        <v/>
      </c>
      <c r="AX24" t="str">
        <f ca="1">IF(INDIRECT("'Question Sets'!"&amp;SUBSTITUTE(ADDRESS(1,COLUMN(Table_Question_Sets[[#Headers],[Output Calculation]]),4),"1","")&amp;COLUMN()+1)&lt;&gt;"",INDIRECT("'Question Sets'!"&amp;SUBSTITUTE(ADDRESS(1,COLUMN(Table_Question_Sets[[#Headers],[Output Calculation]]),4),"1","")&amp;COLUMN()+1),"")</f>
        <v/>
      </c>
      <c r="AY24" t="str">
        <f ca="1">IF(INDIRECT("'Question Sets'!"&amp;SUBSTITUTE(ADDRESS(1,COLUMN(Table_Question_Sets[[#Headers],[Output Calculation]]),4),"1","")&amp;COLUMN()+1)&lt;&gt;"",INDIRECT("'Question Sets'!"&amp;SUBSTITUTE(ADDRESS(1,COLUMN(Table_Question_Sets[[#Headers],[Output Calculation]]),4),"1","")&amp;COLUMN()+1),"")</f>
        <v/>
      </c>
      <c r="AZ24" t="str">
        <f ca="1">IF(INDIRECT("'Question Sets'!"&amp;SUBSTITUTE(ADDRESS(1,COLUMN(Table_Question_Sets[[#Headers],[Output Calculation]]),4),"1","")&amp;COLUMN()+1)&lt;&gt;"",INDIRECT("'Question Sets'!"&amp;SUBSTITUTE(ADDRESS(1,COLUMN(Table_Question_Sets[[#Headers],[Output Calculation]]),4),"1","")&amp;COLUMN()+1),"")</f>
        <v/>
      </c>
      <c r="BA24" t="str">
        <f ca="1">IF(INDIRECT("'Question Sets'!"&amp;SUBSTITUTE(ADDRESS(1,COLUMN(Table_Question_Sets[[#Headers],[Output Calculation]]),4),"1","")&amp;COLUMN()+1)&lt;&gt;"",INDIRECT("'Question Sets'!"&amp;SUBSTITUTE(ADDRESS(1,COLUMN(Table_Question_Sets[[#Headers],[Output Calculation]]),4),"1","")&amp;COLUMN()+1),"")</f>
        <v/>
      </c>
      <c r="BB24" s="80" t="s">
        <v>1100</v>
      </c>
    </row>
    <row r="25" spans="2:54" ht="21" customHeight="1">
      <c r="B25" s="2" t="s">
        <v>1119</v>
      </c>
      <c r="C25" s="80" t="s">
        <v>1120</v>
      </c>
      <c r="D25" t="str">
        <f ca="1">_xlfn.TEXTJOIN("",TRUE,Table_Risk_1[Output Calculation])</f>
        <v>"settings":{"riskName":"Mobile","fieldCodePrefix":"M"},"ratingFactors":{"ratingState":"VIC","employeeCount":"2","subContractorCount":"3","PLLimit":"$20,000,000","animalsInTransit":"Yes","trailerCover":"Yes","toolsCover":"Yes","accidentCover":"Yes","policyStartDate":"08/08/2019"},"checks":{"includeRisk":true},"premium":{"PLBase":490,"PLAdditionalEmployees":0,"PLAdditionalSubContractors":1200,"animalsInTransit":120,"trailers":170,"tools":200,"totalPremium":2180,"totalReducedByStampDuty":1981.81818181818,"totalReducedByGST":1801.65289256198},"other":{"something":"Value"},"statutoryRates":{"riskType":"General","ESLApplicability":"Not Applicable","jurisdiction":"VIC","policyStartDate":43685,"ESLRate":0,"GSTRate":0.1,"SDRate":0.1},"payment":{"premium":1801.65289256198,"ESL":0,"GST":180.165289256198,"SD":198.181818181818,"total":2180}</v>
      </c>
      <c r="E25" s="81"/>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0" t="s">
        <v>1100</v>
      </c>
    </row>
    <row r="26" spans="2:54" ht="21" customHeight="1">
      <c r="B26" s="2" t="s">
        <v>1121</v>
      </c>
      <c r="C26" s="80" t="s">
        <v>1122</v>
      </c>
      <c r="D26" t="str">
        <f ca="1">_xlfn.TEXTJOIN("",TRUE,Table_Risk_2[Output Calculation])</f>
        <v>"settings":{"riskName":"Public Liability","keyPrefix":"PL"},"ratingFactors":{"ratingState":"VIC","policyStartDate":"08/08/2019"},"checks":{"includeRisk":false},"premium":{"basepremium":0,"totalPremium":0},"other":{"blah":"Val"},"statutoryRates":{"riskType":"General","ESLApplicability":"Applicable","jurisdiction":"VIC","policyStartDate":43685,"ESLRate":0,"GSTRate":0.1,"SDRate":0.1},"payment":{"premium":0,"ESL":0,"GST":0,"SD":0,"total":0}</v>
      </c>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0" t="s">
        <v>1100</v>
      </c>
    </row>
    <row r="27" spans="2:54" ht="21" customHeight="1">
      <c r="B27" s="2" t="s">
        <v>411</v>
      </c>
      <c r="C27" s="80" t="s">
        <v>1107</v>
      </c>
      <c r="D27" t="str">
        <f ca="1">IF(INDIRECT("'Triggers'!"&amp;SUBSTITUTE(ADDRESS(1,COLUMN(Table_Triggers[[#Headers],[Output Calculation]]),4),"1","")&amp;COLUMN()+1)&lt;&gt;"",INDIRECT("'Triggers'!"&amp;SUBSTITUTE(ADDRESS(1,COLUMN(Table_Triggers[[#Headers],[Output Calculation]]),4),"1","")&amp;COLUMN()+1),"")</f>
        <v>"softReferral":{"history":false,"insolvency":false},</v>
      </c>
      <c r="E27" t="str">
        <f ca="1">IF(INDIRECT("'Triggers'!"&amp;SUBSTITUTE(ADDRESS(1,COLUMN(Table_Triggers[[#Headers],[Output Calculation]]),4),"1","")&amp;COLUMN()+1)&lt;&gt;"",INDIRECT("'Triggers'!"&amp;SUBSTITUTE(ADDRESS(1,COLUMN(Table_Triggers[[#Headers],[Output Calculation]]),4),"1","")&amp;COLUMN()+1),"")</f>
        <v>"hardReferral":{},</v>
      </c>
      <c r="F27" t="str">
        <f ca="1">IF(INDIRECT("'Triggers'!"&amp;SUBSTITUTE(ADDRESS(1,COLUMN(Table_Triggers[[#Headers],[Output Calculation]]),4),"1","")&amp;COLUMN()+1)&lt;&gt;"",INDIRECT("'Triggers'!"&amp;SUBSTITUTE(ADDRESS(1,COLUMN(Table_Triggers[[#Headers],[Output Calculation]]),4),"1","")&amp;COLUMN()+1),"")</f>
        <v>"decline":{},</v>
      </c>
      <c r="G27" t="str">
        <f ca="1">IF(INDIRECT("'Triggers'!"&amp;SUBSTITUTE(ADDRESS(1,COLUMN(Table_Triggers[[#Headers],[Output Calculation]]),4),"1","")&amp;COLUMN()+1)&lt;&gt;"",INDIRECT("'Triggers'!"&amp;SUBSTITUTE(ADDRESS(1,COLUMN(Table_Triggers[[#Headers],[Output Calculation]]),4),"1","")&amp;COLUMN()+1),"")</f>
        <v>"error":{"noCoverSelected":false},</v>
      </c>
      <c r="H27" t="str">
        <f ca="1">IF(INDIRECT("'Triggers'!"&amp;SUBSTITUTE(ADDRESS(1,COLUMN(Table_Triggers[[#Headers],[Output Calculation]]),4),"1","")&amp;COLUMN()+1)&lt;&gt;"",INDIRECT("'Triggers'!"&amp;SUBSTITUTE(ADDRESS(1,COLUMN(Table_Triggers[[#Headers],[Output Calculation]]),4),"1","")&amp;COLUMN()+1),"")</f>
        <v/>
      </c>
      <c r="I27" t="str">
        <f ca="1">IF(INDIRECT("'Triggers'!"&amp;SUBSTITUTE(ADDRESS(1,COLUMN(Table_Triggers[[#Headers],[Output Calculation]]),4),"1","")&amp;COLUMN()+1)&lt;&gt;"",INDIRECT("'Triggers'!"&amp;SUBSTITUTE(ADDRESS(1,COLUMN(Table_Triggers[[#Headers],[Output Calculation]]),4),"1","")&amp;COLUMN()+1),"")</f>
        <v/>
      </c>
      <c r="J27" t="str">
        <f ca="1">IF(INDIRECT("'Triggers'!"&amp;SUBSTITUTE(ADDRESS(1,COLUMN(Table_Triggers[[#Headers],[Output Calculation]]),4),"1","")&amp;COLUMN()+1)&lt;&gt;"",INDIRECT("'Triggers'!"&amp;SUBSTITUTE(ADDRESS(1,COLUMN(Table_Triggers[[#Headers],[Output Calculation]]),4),"1","")&amp;COLUMN()+1),"")</f>
        <v/>
      </c>
      <c r="K27" t="str">
        <f ca="1">IF(INDIRECT("'Triggers'!"&amp;SUBSTITUTE(ADDRESS(1,COLUMN(Table_Triggers[[#Headers],[Output Calculation]]),4),"1","")&amp;COLUMN()+1)&lt;&gt;"",INDIRECT("'Triggers'!"&amp;SUBSTITUTE(ADDRESS(1,COLUMN(Table_Triggers[[#Headers],[Output Calculation]]),4),"1","")&amp;COLUMN()+1),"")</f>
        <v/>
      </c>
      <c r="L27" t="str">
        <f ca="1">IF(INDIRECT("'Triggers'!"&amp;SUBSTITUTE(ADDRESS(1,COLUMN(Table_Triggers[[#Headers],[Output Calculation]]),4),"1","")&amp;COLUMN()+1)&lt;&gt;"",INDIRECT("'Triggers'!"&amp;SUBSTITUTE(ADDRESS(1,COLUMN(Table_Triggers[[#Headers],[Output Calculation]]),4),"1","")&amp;COLUMN()+1),"")</f>
        <v/>
      </c>
      <c r="M27" t="str">
        <f ca="1">IF(INDIRECT("'Triggers'!"&amp;SUBSTITUTE(ADDRESS(1,COLUMN(Table_Triggers[[#Headers],[Output Calculation]]),4),"1","")&amp;COLUMN()+1)&lt;&gt;"",INDIRECT("'Triggers'!"&amp;SUBSTITUTE(ADDRESS(1,COLUMN(Table_Triggers[[#Headers],[Output Calculation]]),4),"1","")&amp;COLUMN()+1),"")</f>
        <v/>
      </c>
      <c r="N27" t="str">
        <f ca="1">IF(INDIRECT("'Triggers'!"&amp;SUBSTITUTE(ADDRESS(1,COLUMN(Table_Triggers[[#Headers],[Output Calculation]]),4),"1","")&amp;COLUMN()+1)&lt;&gt;"",INDIRECT("'Triggers'!"&amp;SUBSTITUTE(ADDRESS(1,COLUMN(Table_Triggers[[#Headers],[Output Calculation]]),4),"1","")&amp;COLUMN()+1),"")</f>
        <v/>
      </c>
      <c r="O27" t="str">
        <f ca="1">IF(INDIRECT("'Triggers'!"&amp;SUBSTITUTE(ADDRESS(1,COLUMN(Table_Triggers[[#Headers],[Output Calculation]]),4),"1","")&amp;COLUMN()+1)&lt;&gt;"",INDIRECT("'Triggers'!"&amp;SUBSTITUTE(ADDRESS(1,COLUMN(Table_Triggers[[#Headers],[Output Calculation]]),4),"1","")&amp;COLUMN()+1),"")</f>
        <v/>
      </c>
      <c r="P27" t="str">
        <f ca="1">IF(INDIRECT("'Triggers'!"&amp;SUBSTITUTE(ADDRESS(1,COLUMN(Table_Triggers[[#Headers],[Output Calculation]]),4),"1","")&amp;COLUMN()+1)&lt;&gt;"",INDIRECT("'Triggers'!"&amp;SUBSTITUTE(ADDRESS(1,COLUMN(Table_Triggers[[#Headers],[Output Calculation]]),4),"1","")&amp;COLUMN()+1),"")</f>
        <v/>
      </c>
      <c r="Q27" t="str">
        <f ca="1">IF(INDIRECT("'Triggers'!"&amp;SUBSTITUTE(ADDRESS(1,COLUMN(Table_Triggers[[#Headers],[Output Calculation]]),4),"1","")&amp;COLUMN()+1)&lt;&gt;"",INDIRECT("'Triggers'!"&amp;SUBSTITUTE(ADDRESS(1,COLUMN(Table_Triggers[[#Headers],[Output Calculation]]),4),"1","")&amp;COLUMN()+1),"")</f>
        <v/>
      </c>
      <c r="R27" t="str">
        <f ca="1">IF(INDIRECT("'Triggers'!"&amp;SUBSTITUTE(ADDRESS(1,COLUMN(Table_Triggers[[#Headers],[Output Calculation]]),4),"1","")&amp;COLUMN()+1)&lt;&gt;"",INDIRECT("'Triggers'!"&amp;SUBSTITUTE(ADDRESS(1,COLUMN(Table_Triggers[[#Headers],[Output Calculation]]),4),"1","")&amp;COLUMN()+1),"")</f>
        <v/>
      </c>
      <c r="S27" t="str">
        <f ca="1">IF(INDIRECT("'Triggers'!"&amp;SUBSTITUTE(ADDRESS(1,COLUMN(Table_Triggers[[#Headers],[Output Calculation]]),4),"1","")&amp;COLUMN()+1)&lt;&gt;"",INDIRECT("'Triggers'!"&amp;SUBSTITUTE(ADDRESS(1,COLUMN(Table_Triggers[[#Headers],[Output Calculation]]),4),"1","")&amp;COLUMN()+1),"")</f>
        <v/>
      </c>
      <c r="T27" t="str">
        <f ca="1">IF(INDIRECT("'Triggers'!"&amp;SUBSTITUTE(ADDRESS(1,COLUMN(Table_Triggers[[#Headers],[Output Calculation]]),4),"1","")&amp;COLUMN()+1)&lt;&gt;"",INDIRECT("'Triggers'!"&amp;SUBSTITUTE(ADDRESS(1,COLUMN(Table_Triggers[[#Headers],[Output Calculation]]),4),"1","")&amp;COLUMN()+1),"")</f>
        <v/>
      </c>
      <c r="U27" t="str">
        <f ca="1">IF(INDIRECT("'Triggers'!"&amp;SUBSTITUTE(ADDRESS(1,COLUMN(Table_Triggers[[#Headers],[Output Calculation]]),4),"1","")&amp;COLUMN()+1)&lt;&gt;"",INDIRECT("'Triggers'!"&amp;SUBSTITUTE(ADDRESS(1,COLUMN(Table_Triggers[[#Headers],[Output Calculation]]),4),"1","")&amp;COLUMN()+1),"")</f>
        <v/>
      </c>
      <c r="V27" t="str">
        <f ca="1">IF(INDIRECT("'Triggers'!"&amp;SUBSTITUTE(ADDRESS(1,COLUMN(Table_Triggers[[#Headers],[Output Calculation]]),4),"1","")&amp;COLUMN()+1)&lt;&gt;"",INDIRECT("'Triggers'!"&amp;SUBSTITUTE(ADDRESS(1,COLUMN(Table_Triggers[[#Headers],[Output Calculation]]),4),"1","")&amp;COLUMN()+1),"")</f>
        <v/>
      </c>
      <c r="W27" t="str">
        <f ca="1">IF(INDIRECT("'Triggers'!"&amp;SUBSTITUTE(ADDRESS(1,COLUMN(Table_Triggers[[#Headers],[Output Calculation]]),4),"1","")&amp;COLUMN()+1)&lt;&gt;"",INDIRECT("'Triggers'!"&amp;SUBSTITUTE(ADDRESS(1,COLUMN(Table_Triggers[[#Headers],[Output Calculation]]),4),"1","")&amp;COLUMN()+1),"")</f>
        <v/>
      </c>
      <c r="X27" t="str">
        <f ca="1">IF(INDIRECT("'Triggers'!"&amp;SUBSTITUTE(ADDRESS(1,COLUMN(Table_Triggers[[#Headers],[Output Calculation]]),4),"1","")&amp;COLUMN()+1)&lt;&gt;"",INDIRECT("'Triggers'!"&amp;SUBSTITUTE(ADDRESS(1,COLUMN(Table_Triggers[[#Headers],[Output Calculation]]),4),"1","")&amp;COLUMN()+1),"")</f>
        <v/>
      </c>
      <c r="Y27" t="str">
        <f ca="1">IF(INDIRECT("'Triggers'!"&amp;SUBSTITUTE(ADDRESS(1,COLUMN(Table_Triggers[[#Headers],[Output Calculation]]),4),"1","")&amp;COLUMN()+1)&lt;&gt;"",INDIRECT("'Triggers'!"&amp;SUBSTITUTE(ADDRESS(1,COLUMN(Table_Triggers[[#Headers],[Output Calculation]]),4),"1","")&amp;COLUMN()+1),"")</f>
        <v/>
      </c>
      <c r="Z27" t="str">
        <f ca="1">IF(INDIRECT("'Triggers'!"&amp;SUBSTITUTE(ADDRESS(1,COLUMN(Table_Triggers[[#Headers],[Output Calculation]]),4),"1","")&amp;COLUMN()+1)&lt;&gt;"",INDIRECT("'Triggers'!"&amp;SUBSTITUTE(ADDRESS(1,COLUMN(Table_Triggers[[#Headers],[Output Calculation]]),4),"1","")&amp;COLUMN()+1),"")</f>
        <v/>
      </c>
      <c r="AA27" t="str">
        <f ca="1">IF(INDIRECT("'Triggers'!"&amp;SUBSTITUTE(ADDRESS(1,COLUMN(Table_Triggers[[#Headers],[Output Calculation]]),4),"1","")&amp;COLUMN()+1)&lt;&gt;"",INDIRECT("'Triggers'!"&amp;SUBSTITUTE(ADDRESS(1,COLUMN(Table_Triggers[[#Headers],[Output Calculation]]),4),"1","")&amp;COLUMN()+1),"")</f>
        <v/>
      </c>
      <c r="AB27" t="str">
        <f ca="1">IF(INDIRECT("'Triggers'!"&amp;SUBSTITUTE(ADDRESS(1,COLUMN(Table_Triggers[[#Headers],[Output Calculation]]),4),"1","")&amp;COLUMN()+1)&lt;&gt;"",INDIRECT("'Triggers'!"&amp;SUBSTITUTE(ADDRESS(1,COLUMN(Table_Triggers[[#Headers],[Output Calculation]]),4),"1","")&amp;COLUMN()+1),"")</f>
        <v/>
      </c>
      <c r="AC27" t="str">
        <f ca="1">IF(INDIRECT("'Triggers'!"&amp;SUBSTITUTE(ADDRESS(1,COLUMN(Table_Triggers[[#Headers],[Output Calculation]]),4),"1","")&amp;COLUMN()+1)&lt;&gt;"",INDIRECT("'Triggers'!"&amp;SUBSTITUTE(ADDRESS(1,COLUMN(Table_Triggers[[#Headers],[Output Calculation]]),4),"1","")&amp;COLUMN()+1),"")</f>
        <v/>
      </c>
      <c r="AD27" t="str">
        <f ca="1">IF(INDIRECT("'Triggers'!"&amp;SUBSTITUTE(ADDRESS(1,COLUMN(Table_Triggers[[#Headers],[Output Calculation]]),4),"1","")&amp;COLUMN()+1)&lt;&gt;"",INDIRECT("'Triggers'!"&amp;SUBSTITUTE(ADDRESS(1,COLUMN(Table_Triggers[[#Headers],[Output Calculation]]),4),"1","")&amp;COLUMN()+1),"")</f>
        <v/>
      </c>
      <c r="AE27" t="str">
        <f ca="1">IF(INDIRECT("'Triggers'!"&amp;SUBSTITUTE(ADDRESS(1,COLUMN(Table_Triggers[[#Headers],[Output Calculation]]),4),"1","")&amp;COLUMN()+1)&lt;&gt;"",INDIRECT("'Triggers'!"&amp;SUBSTITUTE(ADDRESS(1,COLUMN(Table_Triggers[[#Headers],[Output Calculation]]),4),"1","")&amp;COLUMN()+1),"")</f>
        <v/>
      </c>
      <c r="AF27" t="str">
        <f ca="1">IF(INDIRECT("'Triggers'!"&amp;SUBSTITUTE(ADDRESS(1,COLUMN(Table_Triggers[[#Headers],[Output Calculation]]),4),"1","")&amp;COLUMN()+1)&lt;&gt;"",INDIRECT("'Triggers'!"&amp;SUBSTITUTE(ADDRESS(1,COLUMN(Table_Triggers[[#Headers],[Output Calculation]]),4),"1","")&amp;COLUMN()+1),"")</f>
        <v/>
      </c>
      <c r="AG27" t="str">
        <f ca="1">IF(INDIRECT("'Triggers'!"&amp;SUBSTITUTE(ADDRESS(1,COLUMN(Table_Triggers[[#Headers],[Output Calculation]]),4),"1","")&amp;COLUMN()+1)&lt;&gt;"",INDIRECT("'Triggers'!"&amp;SUBSTITUTE(ADDRESS(1,COLUMN(Table_Triggers[[#Headers],[Output Calculation]]),4),"1","")&amp;COLUMN()+1),"")</f>
        <v/>
      </c>
      <c r="AH27" t="str">
        <f ca="1">IF(INDIRECT("'Triggers'!"&amp;SUBSTITUTE(ADDRESS(1,COLUMN(Table_Triggers[[#Headers],[Output Calculation]]),4),"1","")&amp;COLUMN()+1)&lt;&gt;"",INDIRECT("'Triggers'!"&amp;SUBSTITUTE(ADDRESS(1,COLUMN(Table_Triggers[[#Headers],[Output Calculation]]),4),"1","")&amp;COLUMN()+1),"")</f>
        <v/>
      </c>
      <c r="AI27" t="str">
        <f ca="1">IF(INDIRECT("'Triggers'!"&amp;SUBSTITUTE(ADDRESS(1,COLUMN(Table_Triggers[[#Headers],[Output Calculation]]),4),"1","")&amp;COLUMN()+1)&lt;&gt;"",INDIRECT("'Triggers'!"&amp;SUBSTITUTE(ADDRESS(1,COLUMN(Table_Triggers[[#Headers],[Output Calculation]]),4),"1","")&amp;COLUMN()+1),"")</f>
        <v/>
      </c>
      <c r="AJ27" t="str">
        <f ca="1">IF(INDIRECT("'Triggers'!"&amp;SUBSTITUTE(ADDRESS(1,COLUMN(Table_Triggers[[#Headers],[Output Calculation]]),4),"1","")&amp;COLUMN()+1)&lt;&gt;"",INDIRECT("'Triggers'!"&amp;SUBSTITUTE(ADDRESS(1,COLUMN(Table_Triggers[[#Headers],[Output Calculation]]),4),"1","")&amp;COLUMN()+1),"")</f>
        <v/>
      </c>
      <c r="AK27" t="str">
        <f ca="1">IF(INDIRECT("'Triggers'!"&amp;SUBSTITUTE(ADDRESS(1,COLUMN(Table_Triggers[[#Headers],[Output Calculation]]),4),"1","")&amp;COLUMN()+1)&lt;&gt;"",INDIRECT("'Triggers'!"&amp;SUBSTITUTE(ADDRESS(1,COLUMN(Table_Triggers[[#Headers],[Output Calculation]]),4),"1","")&amp;COLUMN()+1),"")</f>
        <v/>
      </c>
      <c r="AL27" t="str">
        <f ca="1">IF(INDIRECT("'Triggers'!"&amp;SUBSTITUTE(ADDRESS(1,COLUMN(Table_Triggers[[#Headers],[Output Calculation]]),4),"1","")&amp;COLUMN()+1)&lt;&gt;"",INDIRECT("'Triggers'!"&amp;SUBSTITUTE(ADDRESS(1,COLUMN(Table_Triggers[[#Headers],[Output Calculation]]),4),"1","")&amp;COLUMN()+1),"")</f>
        <v/>
      </c>
      <c r="AM27" t="str">
        <f ca="1">IF(INDIRECT("'Triggers'!"&amp;SUBSTITUTE(ADDRESS(1,COLUMN(Table_Triggers[[#Headers],[Output Calculation]]),4),"1","")&amp;COLUMN()+1)&lt;&gt;"",INDIRECT("'Triggers'!"&amp;SUBSTITUTE(ADDRESS(1,COLUMN(Table_Triggers[[#Headers],[Output Calculation]]),4),"1","")&amp;COLUMN()+1),"")</f>
        <v/>
      </c>
      <c r="AN27" t="str">
        <f ca="1">IF(INDIRECT("'Triggers'!"&amp;SUBSTITUTE(ADDRESS(1,COLUMN(Table_Triggers[[#Headers],[Output Calculation]]),4),"1","")&amp;COLUMN()+1)&lt;&gt;"",INDIRECT("'Triggers'!"&amp;SUBSTITUTE(ADDRESS(1,COLUMN(Table_Triggers[[#Headers],[Output Calculation]]),4),"1","")&amp;COLUMN()+1),"")</f>
        <v/>
      </c>
      <c r="AO27" t="str">
        <f ca="1">IF(INDIRECT("'Triggers'!"&amp;SUBSTITUTE(ADDRESS(1,COLUMN(Table_Triggers[[#Headers],[Output Calculation]]),4),"1","")&amp;COLUMN()+1)&lt;&gt;"",INDIRECT("'Triggers'!"&amp;SUBSTITUTE(ADDRESS(1,COLUMN(Table_Triggers[[#Headers],[Output Calculation]]),4),"1","")&amp;COLUMN()+1),"")</f>
        <v/>
      </c>
      <c r="AP27" t="str">
        <f ca="1">IF(INDIRECT("'Triggers'!"&amp;SUBSTITUTE(ADDRESS(1,COLUMN(Table_Triggers[[#Headers],[Output Calculation]]),4),"1","")&amp;COLUMN()+1)&lt;&gt;"",INDIRECT("'Triggers'!"&amp;SUBSTITUTE(ADDRESS(1,COLUMN(Table_Triggers[[#Headers],[Output Calculation]]),4),"1","")&amp;COLUMN()+1),"")</f>
        <v/>
      </c>
      <c r="AQ27" t="str">
        <f ca="1">IF(INDIRECT("'Triggers'!"&amp;SUBSTITUTE(ADDRESS(1,COLUMN(Table_Triggers[[#Headers],[Output Calculation]]),4),"1","")&amp;COLUMN()+1)&lt;&gt;"",INDIRECT("'Triggers'!"&amp;SUBSTITUTE(ADDRESS(1,COLUMN(Table_Triggers[[#Headers],[Output Calculation]]),4),"1","")&amp;COLUMN()+1),"")</f>
        <v/>
      </c>
      <c r="AR27" t="str">
        <f ca="1">IF(INDIRECT("'Triggers'!"&amp;SUBSTITUTE(ADDRESS(1,COLUMN(Table_Triggers[[#Headers],[Output Calculation]]),4),"1","")&amp;COLUMN()+1)&lt;&gt;"",INDIRECT("'Triggers'!"&amp;SUBSTITUTE(ADDRESS(1,COLUMN(Table_Triggers[[#Headers],[Output Calculation]]),4),"1","")&amp;COLUMN()+1),"")</f>
        <v/>
      </c>
      <c r="AS27" t="str">
        <f ca="1">IF(INDIRECT("'Triggers'!"&amp;SUBSTITUTE(ADDRESS(1,COLUMN(Table_Triggers[[#Headers],[Output Calculation]]),4),"1","")&amp;COLUMN()+1)&lt;&gt;"",INDIRECT("'Triggers'!"&amp;SUBSTITUTE(ADDRESS(1,COLUMN(Table_Triggers[[#Headers],[Output Calculation]]),4),"1","")&amp;COLUMN()+1),"")</f>
        <v/>
      </c>
      <c r="AT27" t="str">
        <f ca="1">IF(INDIRECT("'Triggers'!"&amp;SUBSTITUTE(ADDRESS(1,COLUMN(Table_Triggers[[#Headers],[Output Calculation]]),4),"1","")&amp;COLUMN()+1)&lt;&gt;"",INDIRECT("'Triggers'!"&amp;SUBSTITUTE(ADDRESS(1,COLUMN(Table_Triggers[[#Headers],[Output Calculation]]),4),"1","")&amp;COLUMN()+1),"")</f>
        <v/>
      </c>
      <c r="AU27" t="str">
        <f ca="1">IF(INDIRECT("'Triggers'!"&amp;SUBSTITUTE(ADDRESS(1,COLUMN(Table_Triggers[[#Headers],[Output Calculation]]),4),"1","")&amp;COLUMN()+1)&lt;&gt;"",INDIRECT("'Triggers'!"&amp;SUBSTITUTE(ADDRESS(1,COLUMN(Table_Triggers[[#Headers],[Output Calculation]]),4),"1","")&amp;COLUMN()+1),"")</f>
        <v/>
      </c>
      <c r="AV27" t="str">
        <f ca="1">IF(INDIRECT("'Triggers'!"&amp;SUBSTITUTE(ADDRESS(1,COLUMN(Table_Triggers[[#Headers],[Output Calculation]]),4),"1","")&amp;COLUMN()+1)&lt;&gt;"",INDIRECT("'Triggers'!"&amp;SUBSTITUTE(ADDRESS(1,COLUMN(Table_Triggers[[#Headers],[Output Calculation]]),4),"1","")&amp;COLUMN()+1),"")</f>
        <v/>
      </c>
      <c r="AW27" t="str">
        <f ca="1">IF(INDIRECT("'Triggers'!"&amp;SUBSTITUTE(ADDRESS(1,COLUMN(Table_Triggers[[#Headers],[Output Calculation]]),4),"1","")&amp;COLUMN()+1)&lt;&gt;"",INDIRECT("'Triggers'!"&amp;SUBSTITUTE(ADDRESS(1,COLUMN(Table_Triggers[[#Headers],[Output Calculation]]),4),"1","")&amp;COLUMN()+1),"")</f>
        <v/>
      </c>
      <c r="AX27" t="str">
        <f ca="1">IF(INDIRECT("'Triggers'!"&amp;SUBSTITUTE(ADDRESS(1,COLUMN(Table_Triggers[[#Headers],[Output Calculation]]),4),"1","")&amp;COLUMN()+1)&lt;&gt;"",INDIRECT("'Triggers'!"&amp;SUBSTITUTE(ADDRESS(1,COLUMN(Table_Triggers[[#Headers],[Output Calculation]]),4),"1","")&amp;COLUMN()+1),"")</f>
        <v/>
      </c>
      <c r="AY27" t="str">
        <f ca="1">IF(INDIRECT("'Triggers'!"&amp;SUBSTITUTE(ADDRESS(1,COLUMN(Table_Triggers[[#Headers],[Output Calculation]]),4),"1","")&amp;COLUMN()+1)&lt;&gt;"",INDIRECT("'Triggers'!"&amp;SUBSTITUTE(ADDRESS(1,COLUMN(Table_Triggers[[#Headers],[Output Calculation]]),4),"1","")&amp;COLUMN()+1),"")</f>
        <v/>
      </c>
      <c r="AZ27" t="str">
        <f ca="1">IF(INDIRECT("'Triggers'!"&amp;SUBSTITUTE(ADDRESS(1,COLUMN(Table_Triggers[[#Headers],[Output Calculation]]),4),"1","")&amp;COLUMN()+1)&lt;&gt;"",INDIRECT("'Triggers'!"&amp;SUBSTITUTE(ADDRESS(1,COLUMN(Table_Triggers[[#Headers],[Output Calculation]]),4),"1","")&amp;COLUMN()+1),"")</f>
        <v/>
      </c>
      <c r="BA27" t="str">
        <f ca="1">IF(INDIRECT("'Triggers'!"&amp;SUBSTITUTE(ADDRESS(1,COLUMN(Table_Triggers[[#Headers],[Output Calculation]]),4),"1","")&amp;COLUMN()+1)&lt;&gt;"",INDIRECT("'Triggers'!"&amp;SUBSTITUTE(ADDRESS(1,COLUMN(Table_Triggers[[#Headers],[Output Calculation]]),4),"1","")&amp;COLUMN()+1),"")</f>
        <v/>
      </c>
      <c r="BB27" s="80" t="s">
        <v>1100</v>
      </c>
    </row>
    <row r="28" spans="2:54" ht="21" customHeight="1">
      <c r="B28" s="2" t="s">
        <v>448</v>
      </c>
      <c r="C28" s="80" t="s">
        <v>1123</v>
      </c>
      <c r="D28" t="str">
        <f ca="1" xml:space="preserve">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"total": {"premium": "$1,801.65","ESL": "$0.00","GST": "$180.17","stampDuty": "$198.18","serviceFees": "$0.00","interest": "$0.00","merchantFees": "$0.00","transactionCosts": "$0.00","payable": "$2,180.00"},"instalments": {"instalmentsPerYear": "1","instalmentAmount": "$2,180.00"}</v>
      </c>
      <c r="E28" s="81"/>
      <c r="F28" s="81"/>
      <c r="G28" s="81"/>
      <c r="H28" s="81" t="e">
        <f>I22+2</f>
        <v>#VALUE!</v>
      </c>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1"/>
      <c r="AT28" s="81"/>
      <c r="AU28" s="81"/>
      <c r="AV28" s="81"/>
      <c r="AW28" s="81"/>
      <c r="AX28" s="81"/>
      <c r="AY28" s="81"/>
      <c r="AZ28" s="81"/>
      <c r="BA28" s="81"/>
      <c r="BB28" s="80" t="s">
        <v>1114</v>
      </c>
    </row>
  </sheetData>
  <pageMargins left="0.7" right="0.7" top="0.75" bottom="0.75" header="0.3" footer="0.3"/>
  <pageSetup paperSize="9"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E27"/>
  <sheetViews>
    <sheetView workbookViewId="0">
      <selection activeCell="C11" sqref="C11"/>
    </sheetView>
  </sheetViews>
  <sheetFormatPr defaultColWidth="9" defaultRowHeight="21" customHeight="1"/>
  <cols>
    <col min="1" max="1" width="9.125" style="2" customWidth="1"/>
    <col min="2" max="2" width="42.125" style="2" customWidth="1"/>
    <col min="3" max="5" width="32.75" style="2" customWidth="1"/>
    <col min="6" max="16384" width="9" style="2"/>
  </cols>
  <sheetData>
    <row r="2" spans="2:5" ht="47.25" thickBot="1">
      <c r="B2" s="14" t="s">
        <v>1124</v>
      </c>
      <c r="C2" s="14"/>
      <c r="D2" s="14"/>
      <c r="E2" s="14"/>
    </row>
    <row r="4" spans="2:5" ht="29.25" thickBot="1">
      <c r="B4" s="3" t="s">
        <v>1125</v>
      </c>
      <c r="C4" s="3"/>
      <c r="D4" s="3"/>
      <c r="E4" s="3"/>
    </row>
    <row r="6" spans="2:5" ht="15">
      <c r="B6" t="s">
        <v>1126</v>
      </c>
      <c r="C6" t="s">
        <v>1127</v>
      </c>
      <c r="D6" t="s">
        <v>1128</v>
      </c>
      <c r="E6" t="s">
        <v>1129</v>
      </c>
    </row>
    <row r="7" spans="2:5" ht="21" customHeight="1">
      <c r="B7" s="74">
        <v>0</v>
      </c>
      <c r="C7" s="74">
        <v>0</v>
      </c>
      <c r="D7" s="74">
        <v>0</v>
      </c>
      <c r="E7" s="74">
        <v>0</v>
      </c>
    </row>
    <row r="8" spans="2:5" ht="21" customHeight="1">
      <c r="B8" s="74">
        <v>5000000</v>
      </c>
      <c r="C8" s="74">
        <v>350</v>
      </c>
      <c r="D8" s="74">
        <v>0</v>
      </c>
      <c r="E8" s="74">
        <v>0</v>
      </c>
    </row>
    <row r="9" spans="2:5" ht="21" customHeight="1">
      <c r="B9" s="74">
        <v>10000000</v>
      </c>
      <c r="C9" s="74">
        <v>420</v>
      </c>
      <c r="D9" s="74">
        <v>120</v>
      </c>
      <c r="E9" s="74">
        <v>280</v>
      </c>
    </row>
    <row r="10" spans="2:5" ht="21" customHeight="1">
      <c r="B10" s="74">
        <v>20000000</v>
      </c>
      <c r="C10" s="74">
        <v>490</v>
      </c>
      <c r="D10" s="74">
        <v>120</v>
      </c>
      <c r="E10" s="74">
        <v>400</v>
      </c>
    </row>
    <row r="12" spans="2:5" ht="29.25" thickBot="1">
      <c r="B12" s="3" t="s">
        <v>1130</v>
      </c>
      <c r="C12" s="3"/>
      <c r="D12" s="3"/>
    </row>
    <row r="14" spans="2:5" ht="15">
      <c r="B14" t="s">
        <v>1131</v>
      </c>
      <c r="C14" t="s">
        <v>369</v>
      </c>
      <c r="D14" t="s">
        <v>371</v>
      </c>
    </row>
    <row r="15" spans="2:5" ht="21" customHeight="1">
      <c r="B15" s="74">
        <v>500</v>
      </c>
      <c r="C15" s="74">
        <v>430</v>
      </c>
      <c r="D15" s="74">
        <v>680</v>
      </c>
    </row>
    <row r="16" spans="2:5" ht="21" customHeight="1">
      <c r="B16" s="74">
        <v>750</v>
      </c>
      <c r="C16" s="74">
        <v>580</v>
      </c>
      <c r="D16" s="74">
        <v>900</v>
      </c>
    </row>
    <row r="17" spans="2:4" ht="21" customHeight="1">
      <c r="B17" s="74">
        <v>1000</v>
      </c>
      <c r="C17" s="74">
        <v>680</v>
      </c>
      <c r="D17" s="74">
        <v>1160</v>
      </c>
    </row>
    <row r="19" spans="2:4" ht="29.25" thickBot="1">
      <c r="B19" s="3" t="s">
        <v>1132</v>
      </c>
      <c r="C19" s="3"/>
    </row>
    <row r="21" spans="2:4" ht="15">
      <c r="B21" t="s">
        <v>1</v>
      </c>
      <c r="C21" t="s">
        <v>6</v>
      </c>
    </row>
    <row r="22" spans="2:4" ht="21" customHeight="1">
      <c r="B22" t="s">
        <v>1133</v>
      </c>
      <c r="C22">
        <v>2</v>
      </c>
    </row>
    <row r="23" spans="2:4" ht="21" customHeight="1">
      <c r="B23" t="s">
        <v>1134</v>
      </c>
      <c r="C23" s="74">
        <v>120</v>
      </c>
    </row>
    <row r="24" spans="2:4" ht="21" customHeight="1">
      <c r="B24" t="s">
        <v>1135</v>
      </c>
      <c r="C24" s="74">
        <v>170</v>
      </c>
    </row>
    <row r="25" spans="2:4" ht="21" customHeight="1">
      <c r="B25" t="s">
        <v>1136</v>
      </c>
      <c r="C25" s="74">
        <v>200</v>
      </c>
    </row>
    <row r="26" spans="2:4" ht="21" customHeight="1">
      <c r="B26" t="s">
        <v>1137</v>
      </c>
      <c r="C26" s="4">
        <v>8000</v>
      </c>
    </row>
    <row r="27" spans="2:4" ht="21" customHeight="1">
      <c r="B27" t="s">
        <v>1138</v>
      </c>
      <c r="C27" s="4">
        <v>5000</v>
      </c>
    </row>
  </sheetData>
  <pageMargins left="0.69930555555555596" right="0.69930555555555596" top="0.75" bottom="0.75" header="0.3" footer="0.3"/>
  <tableParts count="3">
    <tablePart r:id="rId1"/>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J44"/>
  <sheetViews>
    <sheetView workbookViewId="0"/>
  </sheetViews>
  <sheetFormatPr defaultColWidth="9.125" defaultRowHeight="21" customHeight="1"/>
  <cols>
    <col min="1" max="1" width="9.125" style="2"/>
    <col min="2" max="10" width="28.625" style="2" customWidth="1"/>
    <col min="11" max="16384" width="9.125" style="2"/>
  </cols>
  <sheetData>
    <row r="2" spans="2:10" ht="47.25" thickBot="1">
      <c r="B2" s="14" t="s">
        <v>464</v>
      </c>
      <c r="C2" s="14"/>
      <c r="D2" s="14"/>
      <c r="E2" s="14"/>
      <c r="F2" s="14"/>
      <c r="G2" s="14"/>
      <c r="H2" s="14"/>
      <c r="I2" s="14"/>
      <c r="J2" s="14"/>
    </row>
    <row r="4" spans="2:10" ht="29.25" thickBot="1">
      <c r="B4" s="3" t="s">
        <v>1127</v>
      </c>
      <c r="C4" s="3"/>
      <c r="D4" s="3"/>
      <c r="E4" s="3"/>
      <c r="F4" s="3"/>
      <c r="G4" s="3"/>
      <c r="H4" s="3"/>
      <c r="I4" s="3"/>
      <c r="J4" s="3"/>
    </row>
    <row r="6" spans="2:10" ht="15">
      <c r="B6" t="s">
        <v>1139</v>
      </c>
      <c r="C6" t="s">
        <v>1140</v>
      </c>
      <c r="D6" t="s">
        <v>1141</v>
      </c>
      <c r="E6" t="s">
        <v>1142</v>
      </c>
      <c r="F6" t="s">
        <v>1143</v>
      </c>
      <c r="G6" t="s">
        <v>1144</v>
      </c>
      <c r="H6" t="s">
        <v>1145</v>
      </c>
      <c r="I6" t="s">
        <v>1146</v>
      </c>
      <c r="J6" t="s">
        <v>437</v>
      </c>
    </row>
    <row r="7" spans="2:10" ht="21" customHeight="1">
      <c r="B7" s="4">
        <v>0</v>
      </c>
      <c r="C7" s="6">
        <v>50000</v>
      </c>
      <c r="D7" s="6">
        <v>600</v>
      </c>
      <c r="E7" s="6">
        <v>1250</v>
      </c>
      <c r="F7" s="6">
        <v>1005</v>
      </c>
      <c r="G7" s="6">
        <v>1250</v>
      </c>
      <c r="H7" s="6">
        <v>1550</v>
      </c>
      <c r="I7" s="6">
        <v>600</v>
      </c>
      <c r="J7" s="7" t="s">
        <v>1147</v>
      </c>
    </row>
    <row r="8" spans="2:10" ht="21" customHeight="1">
      <c r="B8" s="4">
        <f t="shared" ref="B8:B13" si="0">C7+1</f>
        <v>50001</v>
      </c>
      <c r="C8" s="6">
        <f>C7+50000</f>
        <v>100000</v>
      </c>
      <c r="D8" s="6">
        <v>600</v>
      </c>
      <c r="E8" s="6">
        <v>1250</v>
      </c>
      <c r="F8" s="6">
        <v>1005</v>
      </c>
      <c r="G8" s="6">
        <v>1250</v>
      </c>
      <c r="H8" s="6">
        <v>1550</v>
      </c>
      <c r="I8" s="6">
        <v>600</v>
      </c>
      <c r="J8" s="7" t="s">
        <v>1147</v>
      </c>
    </row>
    <row r="9" spans="2:10" ht="21" customHeight="1">
      <c r="B9" s="4">
        <f t="shared" si="0"/>
        <v>100001</v>
      </c>
      <c r="C9" s="6">
        <f>C8+50000</f>
        <v>150000</v>
      </c>
      <c r="D9" s="6">
        <v>655</v>
      </c>
      <c r="E9" s="6">
        <v>1250</v>
      </c>
      <c r="F9" s="6">
        <v>1310</v>
      </c>
      <c r="G9" s="6">
        <v>1705</v>
      </c>
      <c r="H9" s="6">
        <v>2180</v>
      </c>
      <c r="I9" s="6">
        <v>605</v>
      </c>
      <c r="J9" s="7" t="s">
        <v>1147</v>
      </c>
    </row>
    <row r="10" spans="2:10" ht="21" customHeight="1">
      <c r="B10" s="4">
        <f t="shared" si="0"/>
        <v>150001</v>
      </c>
      <c r="C10" s="6">
        <f>C9+50000</f>
        <v>200000</v>
      </c>
      <c r="D10" s="6">
        <v>800</v>
      </c>
      <c r="E10" s="6">
        <v>1355</v>
      </c>
      <c r="F10" s="6">
        <v>1695</v>
      </c>
      <c r="G10" s="6">
        <v>2235</v>
      </c>
      <c r="H10" s="6">
        <v>2860</v>
      </c>
      <c r="I10" s="6">
        <v>785</v>
      </c>
      <c r="J10" s="7" t="s">
        <v>1147</v>
      </c>
    </row>
    <row r="11" spans="2:10" ht="21" customHeight="1">
      <c r="B11" s="4">
        <f t="shared" si="0"/>
        <v>200001</v>
      </c>
      <c r="C11" s="6">
        <f>C10+50000</f>
        <v>250000</v>
      </c>
      <c r="D11" s="6">
        <v>925</v>
      </c>
      <c r="E11" s="6">
        <v>1660</v>
      </c>
      <c r="F11" s="6">
        <v>2080</v>
      </c>
      <c r="G11" s="6">
        <v>2710</v>
      </c>
      <c r="H11" s="6">
        <v>3465</v>
      </c>
      <c r="I11" s="6">
        <v>960</v>
      </c>
      <c r="J11" s="7" t="s">
        <v>1147</v>
      </c>
    </row>
    <row r="12" spans="2:10" ht="21" customHeight="1">
      <c r="B12" s="4">
        <f t="shared" si="0"/>
        <v>250001</v>
      </c>
      <c r="C12" s="6">
        <f>C11+50000</f>
        <v>300000</v>
      </c>
      <c r="D12" s="6">
        <v>1035</v>
      </c>
      <c r="E12" s="6">
        <v>1855</v>
      </c>
      <c r="F12" s="6">
        <v>2325</v>
      </c>
      <c r="G12" s="6">
        <v>3145</v>
      </c>
      <c r="H12" s="6">
        <v>4025</v>
      </c>
      <c r="I12" s="6">
        <v>1075</v>
      </c>
      <c r="J12" s="7" t="s">
        <v>1147</v>
      </c>
    </row>
    <row r="13" spans="2:10" ht="21" customHeight="1">
      <c r="B13" s="4">
        <f t="shared" si="0"/>
        <v>300001</v>
      </c>
      <c r="C13" s="6"/>
      <c r="D13" s="7" t="s">
        <v>1147</v>
      </c>
      <c r="E13" s="7" t="s">
        <v>1147</v>
      </c>
      <c r="F13" s="7" t="s">
        <v>1147</v>
      </c>
      <c r="G13" s="7" t="s">
        <v>1147</v>
      </c>
      <c r="H13" s="7" t="s">
        <v>1147</v>
      </c>
      <c r="I13" s="7" t="s">
        <v>1147</v>
      </c>
      <c r="J13" s="7" t="s">
        <v>1147</v>
      </c>
    </row>
    <row r="15" spans="2:10" ht="29.25" thickBot="1">
      <c r="B15" s="3" t="s">
        <v>1148</v>
      </c>
      <c r="C15" s="3"/>
    </row>
    <row r="17" spans="2:3" ht="15">
      <c r="B17" t="s">
        <v>1149</v>
      </c>
      <c r="C17" s="1" t="s">
        <v>1150</v>
      </c>
    </row>
    <row r="18" spans="2:3" ht="21" customHeight="1">
      <c r="B18" s="4">
        <v>0</v>
      </c>
      <c r="C18" s="5">
        <v>0</v>
      </c>
    </row>
    <row r="19" spans="2:3" ht="21" customHeight="1">
      <c r="B19" s="4">
        <v>1000000</v>
      </c>
      <c r="C19" s="5">
        <v>1</v>
      </c>
    </row>
    <row r="20" spans="2:3" ht="21" customHeight="1">
      <c r="B20" s="4">
        <v>2000000</v>
      </c>
      <c r="C20" s="5">
        <v>1.35315985130112</v>
      </c>
    </row>
    <row r="21" spans="2:3" ht="21" customHeight="1">
      <c r="B21" s="4">
        <v>5000000</v>
      </c>
      <c r="C21" s="5">
        <v>1.7063197026022301</v>
      </c>
    </row>
    <row r="22" spans="2:3" ht="21" customHeight="1">
      <c r="B22" s="4">
        <v>10000000</v>
      </c>
      <c r="C22" s="5">
        <v>2.1449814126394098</v>
      </c>
    </row>
    <row r="24" spans="2:3" ht="29.25" thickBot="1">
      <c r="B24" s="3" t="s">
        <v>1151</v>
      </c>
      <c r="C24" s="3"/>
    </row>
    <row r="26" spans="2:3" ht="15">
      <c r="B26" t="s">
        <v>164</v>
      </c>
      <c r="C26" t="s">
        <v>1152</v>
      </c>
    </row>
    <row r="27" spans="2:3" ht="21" customHeight="1">
      <c r="B27" t="s">
        <v>1141</v>
      </c>
      <c r="C27" s="4">
        <v>600</v>
      </c>
    </row>
    <row r="28" spans="2:3" ht="21" customHeight="1">
      <c r="B28" t="s">
        <v>1142</v>
      </c>
      <c r="C28" s="4">
        <v>1250</v>
      </c>
    </row>
    <row r="29" spans="2:3" ht="21" customHeight="1">
      <c r="B29" t="s">
        <v>1143</v>
      </c>
      <c r="C29" s="4">
        <v>1005</v>
      </c>
    </row>
    <row r="30" spans="2:3" ht="21" customHeight="1">
      <c r="B30" t="s">
        <v>1144</v>
      </c>
      <c r="C30" s="4">
        <v>1250</v>
      </c>
    </row>
    <row r="31" spans="2:3" ht="21" customHeight="1">
      <c r="B31" t="s">
        <v>1145</v>
      </c>
      <c r="C31" s="4">
        <v>1550</v>
      </c>
    </row>
    <row r="32" spans="2:3" ht="21" customHeight="1">
      <c r="B32" t="s">
        <v>1146</v>
      </c>
      <c r="C32" s="4">
        <v>600</v>
      </c>
    </row>
    <row r="34" spans="2:10" ht="47.25" thickBot="1">
      <c r="B34" s="14" t="s">
        <v>1153</v>
      </c>
      <c r="C34" s="14"/>
      <c r="D34" s="14"/>
      <c r="E34" s="14"/>
      <c r="F34" s="14"/>
      <c r="G34" s="14"/>
      <c r="H34" s="14"/>
      <c r="I34" s="14"/>
      <c r="J34" s="14"/>
    </row>
    <row r="36" spans="2:10" ht="29.25" thickBot="1">
      <c r="B36" s="3" t="s">
        <v>1127</v>
      </c>
      <c r="C36" s="3"/>
    </row>
    <row r="38" spans="2:10" ht="21" customHeight="1">
      <c r="B38" s="2" t="s">
        <v>1154</v>
      </c>
    </row>
    <row r="40" spans="2:10" ht="15">
      <c r="B40" t="s">
        <v>1149</v>
      </c>
      <c r="C40" t="s">
        <v>1127</v>
      </c>
    </row>
    <row r="41" spans="2:10" ht="21" customHeight="1">
      <c r="B41" s="4">
        <v>0</v>
      </c>
      <c r="C41" s="4">
        <v>0</v>
      </c>
    </row>
    <row r="42" spans="2:10" ht="21" customHeight="1">
      <c r="B42" s="4">
        <v>5000000</v>
      </c>
      <c r="C42" s="4">
        <v>240</v>
      </c>
    </row>
    <row r="43" spans="2:10" ht="21" customHeight="1">
      <c r="B43" s="4">
        <v>10000000</v>
      </c>
      <c r="C43" s="4">
        <v>275</v>
      </c>
    </row>
    <row r="44" spans="2:10" ht="21" customHeight="1">
      <c r="B44" s="4">
        <v>20000000</v>
      </c>
      <c r="C44" s="4">
        <v>350</v>
      </c>
    </row>
  </sheetData>
  <pageMargins left="0.69930555555555596" right="0.69930555555555596" top="0.75" bottom="0.75" header="0.3" footer="0.3"/>
  <pageSetup paperSize="9"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ubind.test</cp:lastModifiedBy>
  <cp:revision/>
  <dcterms:created xsi:type="dcterms:W3CDTF">2016-05-31T05:49:00Z</dcterms:created>
  <dcterms:modified xsi:type="dcterms:W3CDTF">2019-10-10T02:32:10Z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